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19320" windowHeight="1245" tabRatio="923" firstSheet="3" activeTab="15"/>
  </bookViews>
  <sheets>
    <sheet name="ФОЦ " sheetId="1" state="hidden" r:id="rId1"/>
    <sheet name="Массаж  " sheetId="2" r:id="rId2"/>
    <sheet name="Массаж" sheetId="3" state="hidden" r:id="rId3"/>
    <sheet name="Физиолечение" sheetId="4" r:id="rId4"/>
    <sheet name="Косметические (100%)" sheetId="5" r:id="rId5"/>
    <sheet name="Оздоровительные " sheetId="6" state="hidden" r:id="rId6"/>
    <sheet name="Массаж 50%" sheetId="7" r:id="rId7"/>
    <sheet name="кедровая бочка" sheetId="8" r:id="rId8"/>
    <sheet name="Солярий" sheetId="9" r:id="rId9"/>
    <sheet name="ТРЕНАЖЕРНЫЙ ЗАЛ" sheetId="10" state="hidden" r:id="rId10"/>
    <sheet name="БАССЕЙН" sheetId="11" state="hidden" r:id="rId11"/>
    <sheet name="фитнес и аэробика" sheetId="12" state="hidden" r:id="rId12"/>
    <sheet name="другие услуги" sheetId="13" state="hidden" r:id="rId13"/>
    <sheet name="ТРЕН.ЗАЛ НОВЫЙ" sheetId="14" r:id="rId14"/>
    <sheet name="БАССЕЙН НОВЫЙ" sheetId="15" r:id="rId15"/>
    <sheet name="ФИТНЕС НОВЫЙ" sheetId="16" r:id="rId16"/>
    <sheet name="ДРУГИЕ НОВЫЙ" sheetId="17" r:id="rId17"/>
  </sheets>
  <definedNames>
    <definedName name="_xlnm.Print_Titles" localSheetId="2">'Массаж'!$11:$11</definedName>
    <definedName name="_xlnm.Print_Titles" localSheetId="1">'Массаж  '!$10:$10</definedName>
    <definedName name="_xlnm.Print_Area" localSheetId="14">'БАССЕЙН НОВЫЙ'!$A$1:$F$44</definedName>
    <definedName name="_xlnm.Print_Area" localSheetId="16">'ДРУГИЕ НОВЫЙ'!$A$1:$F$52</definedName>
    <definedName name="_xlnm.Print_Area" localSheetId="7">'кедровая бочка'!$A$1:$F$22</definedName>
    <definedName name="_xlnm.Print_Area" localSheetId="4">'Косметические (100%)'!$A$1:$F$47</definedName>
    <definedName name="_xlnm.Print_Area" localSheetId="1">'Массаж  '!$A$1:$D$44</definedName>
    <definedName name="_xlnm.Print_Area" localSheetId="6">'Массаж 50%'!$A$1:$F$30</definedName>
    <definedName name="_xlnm.Print_Area" localSheetId="5">'Оздоровительные '!$A$1:$G$51</definedName>
    <definedName name="_xlnm.Print_Area" localSheetId="8">'Солярий'!$A$1:$F$25</definedName>
    <definedName name="_xlnm.Print_Area" localSheetId="13">'ТРЕН.ЗАЛ НОВЫЙ'!$A$1:$F$43</definedName>
    <definedName name="_xlnm.Print_Area" localSheetId="3">'Физиолечение'!$A$1:$D$23</definedName>
    <definedName name="_xlnm.Print_Area" localSheetId="0">'ФОЦ '!$A$1:$F$130</definedName>
  </definedNames>
  <calcPr fullCalcOnLoad="1"/>
</workbook>
</file>

<file path=xl/sharedStrings.xml><?xml version="1.0" encoding="utf-8"?>
<sst xmlns="http://schemas.openxmlformats.org/spreadsheetml/2006/main" count="1164" uniqueCount="510">
  <si>
    <t>№ п/п</t>
  </si>
  <si>
    <t>Наименование услуг</t>
  </si>
  <si>
    <t>Единица измерения</t>
  </si>
  <si>
    <t>Наименование  услуг</t>
  </si>
  <si>
    <t>1.1.</t>
  </si>
  <si>
    <t>Массаж головы (лобно-височной и затылочно-теменной области)</t>
  </si>
  <si>
    <t>процедура</t>
  </si>
  <si>
    <t>1.2.</t>
  </si>
  <si>
    <t>Массаж лица (лобной, окологлазничной, верхне и нижнечелюстной области)</t>
  </si>
  <si>
    <t>1.3.</t>
  </si>
  <si>
    <t>Массаж шеи</t>
  </si>
  <si>
    <t>1.4.</t>
  </si>
  <si>
    <t xml:space="preserve">Массаж воротниковой зоны (задней поверхности шеи, спины  до уровня IV грудного позвонка,передней поверхности грудной клетки до II ребра) </t>
  </si>
  <si>
    <t>1.5.</t>
  </si>
  <si>
    <t>Массаж верхней конечности</t>
  </si>
  <si>
    <t>1.6.</t>
  </si>
  <si>
    <t>Массаж верхней конечности, надплечья и области  лопатки</t>
  </si>
  <si>
    <t>1.7.</t>
  </si>
  <si>
    <t>Массаж плечевого сустава (верхней трети плеча, области плечевого 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</si>
  <si>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</si>
  <si>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</si>
  <si>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</si>
  <si>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</si>
  <si>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</si>
  <si>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</si>
  <si>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</si>
  <si>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надплечья до реберных дуг и области спины от VII шейного до I поясничного позвонка)</t>
  </si>
  <si>
    <t>1.12.</t>
  </si>
  <si>
    <t>Массаж спины (от VII шейного до I поясничного позвонка и от левой до правой средней аксиллярной линии; у детей-включая  пояснично-кресцовую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</si>
  <si>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</si>
  <si>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</si>
  <si>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</si>
  <si>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I поясничного 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</si>
  <si>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</si>
  <si>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</si>
  <si>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</si>
  <si>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VII шейного позвонка до крестца и от левой  до правой средней аксиллярной линии)</t>
  </si>
  <si>
    <t>1.17.</t>
  </si>
  <si>
    <t>Массаж шейно-грудного отдела позвоночника(области задней поверхности шеи и области спины до I поясничного позвонка от левой до правой задней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</si>
  <si>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</si>
  <si>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</si>
  <si>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</si>
  <si>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</si>
  <si>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</si>
  <si>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</si>
  <si>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</si>
  <si>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голени,бедра,ягодичной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</si>
  <si>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</si>
  <si>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</si>
  <si>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</si>
  <si>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 коленного сустава и нижней трети бедра)</t>
  </si>
  <si>
    <t>1.24.</t>
  </si>
  <si>
    <t>Массаж голеностопного сустава (проксимального отдела  стопы, области голеностопного сустава и нижней трети голени)</t>
  </si>
  <si>
    <t>1.25.</t>
  </si>
  <si>
    <t>Массаж стопы и голени</t>
  </si>
  <si>
    <t>1.26.</t>
  </si>
  <si>
    <t>Общий массаж (у детей грудного и младшего дошкольного возраста)</t>
  </si>
  <si>
    <t>1.</t>
  </si>
  <si>
    <t>2.</t>
  </si>
  <si>
    <t>3.</t>
  </si>
  <si>
    <t>4.</t>
  </si>
  <si>
    <t>5.</t>
  </si>
  <si>
    <t>Депиляция</t>
  </si>
  <si>
    <t>Уход за кожей лица, шеи и декольте</t>
  </si>
  <si>
    <t>Стоимость 1 минуты</t>
  </si>
  <si>
    <t>Абонемент 30 мин.</t>
  </si>
  <si>
    <t>Абонемент 60 мин.</t>
  </si>
  <si>
    <t>Абонемент 90 мин.</t>
  </si>
  <si>
    <t>мин.</t>
  </si>
  <si>
    <t>абонемент</t>
  </si>
  <si>
    <t>Ед. изм.</t>
  </si>
  <si>
    <t>6.</t>
  </si>
  <si>
    <t>SPA-ПРОГРАММЫ (процедуры обертывания)</t>
  </si>
  <si>
    <t>7.</t>
  </si>
  <si>
    <t>Уход за кожей лица</t>
  </si>
  <si>
    <t>Абонемент 40 мин.</t>
  </si>
  <si>
    <t>Абонемент 80 мин.</t>
  </si>
  <si>
    <t>Наименование услуги</t>
  </si>
  <si>
    <t>1 процедура</t>
  </si>
  <si>
    <t>абонемент на 10 процедур</t>
  </si>
  <si>
    <t>абонемент на 15 процедур</t>
  </si>
  <si>
    <t>Единица измерения, 1 академ.час</t>
  </si>
  <si>
    <t xml:space="preserve">1 час </t>
  </si>
  <si>
    <t>Услуги тренажерного зала</t>
  </si>
  <si>
    <t>Услуга плавательного бассейна с гидромассажем</t>
  </si>
  <si>
    <t>Услуга настольного тенниса</t>
  </si>
  <si>
    <t>Услуга бильярда (каменный стол)</t>
  </si>
  <si>
    <t>Услуга предоставления в пользование актового зала</t>
  </si>
  <si>
    <t>Аквааэробика (разовое занятие)</t>
  </si>
  <si>
    <t>Аквааэробика (абонемент) 2 раза в неделю (8 занятий) *</t>
  </si>
  <si>
    <t xml:space="preserve">Фитнес-йога (разовое занятие) </t>
  </si>
  <si>
    <t>*-расчет стоимости абонемента производится исходя из количества посещений согласно графика работы ФОЦа</t>
  </si>
  <si>
    <t>8.</t>
  </si>
  <si>
    <t>Гигиеническая чистка лица без распаривания  плюс</t>
  </si>
  <si>
    <t>Разглаживание морщин  плюс</t>
  </si>
  <si>
    <t>Программа "себум-регуляция" плюс</t>
  </si>
  <si>
    <t>Парафиновая маска лица плюс</t>
  </si>
  <si>
    <t>Парафиновое укутывание кистей рук плюс</t>
  </si>
  <si>
    <t>Парафиновое укутывание стоп ног плюс</t>
  </si>
  <si>
    <t>Антицеллютная программа  плюс</t>
  </si>
  <si>
    <t>Обертывание термальное плюс</t>
  </si>
  <si>
    <t>Обертывание с использованим глины плюс</t>
  </si>
  <si>
    <t>Лимфодренаж</t>
  </si>
  <si>
    <t>Сухая углекислая ванна "Реабокс"</t>
  </si>
  <si>
    <t>Прессотерапия</t>
  </si>
  <si>
    <t>Бальнеотерапия</t>
  </si>
  <si>
    <t>За единицу принят академический час (45 мин).</t>
  </si>
  <si>
    <t>2 часа</t>
  </si>
  <si>
    <t>0,5 часа</t>
  </si>
  <si>
    <t>3 часа</t>
  </si>
  <si>
    <t>Аквааэробика (абонемент) 1 раз в неделю (4 занятия) *</t>
  </si>
  <si>
    <t>Идеальный силуэт (имбирное)</t>
  </si>
  <si>
    <t>Шоколадное наслаждение</t>
  </si>
  <si>
    <t>Виноградное искушение</t>
  </si>
  <si>
    <t>Единица
измерения</t>
  </si>
  <si>
    <t>абонемент на 5 процедур</t>
  </si>
  <si>
    <t>ZUMBA(взросл.группа) разовое занятие</t>
  </si>
  <si>
    <t>ZUMBA(детская группа) разовое занятие</t>
  </si>
  <si>
    <t>Цена без НДС, руб.</t>
  </si>
  <si>
    <t>НДС, руб.</t>
  </si>
  <si>
    <t>Главный бухгалтер</t>
  </si>
  <si>
    <t>И.О.Бородина</t>
  </si>
  <si>
    <t>Начальник группы</t>
  </si>
  <si>
    <t>Н.В.Шабуня</t>
  </si>
  <si>
    <t>Болквадзе 29-12</t>
  </si>
  <si>
    <t>Прейскурант отпускных цен</t>
  </si>
  <si>
    <t>на массажные процедуры в ФОЦ</t>
  </si>
  <si>
    <t>Тариф с НДС, руб.</t>
  </si>
  <si>
    <t>на услуги, оказываемые  физкультурно-оздоровительным центром</t>
  </si>
  <si>
    <t>Приложение  9</t>
  </si>
  <si>
    <t>Тариф, руб.</t>
  </si>
  <si>
    <t>*В тарифах настоящего прейскуранта не учтена стоимость используемых материалов, которые оплачиваются заказчиками дополнительно в установленном законодательном  порядке.</t>
  </si>
  <si>
    <t>Приложение  14</t>
  </si>
  <si>
    <t>Приложение  12</t>
  </si>
  <si>
    <t>Приложение  10</t>
  </si>
  <si>
    <t>Приложение  11</t>
  </si>
  <si>
    <t>Тариф без НДС, руб.</t>
  </si>
  <si>
    <t>Приложение  15</t>
  </si>
  <si>
    <t>Приложение  13</t>
  </si>
  <si>
    <t>к приказу директора филиала ЦФОР</t>
  </si>
  <si>
    <t>РУП "Витебскэнерго"</t>
  </si>
  <si>
    <t xml:space="preserve">к приказу директора филиала ЦФОР </t>
  </si>
  <si>
    <t xml:space="preserve"> ГРЯЗЕВЫЕ ПРОГРАММЫ </t>
  </si>
  <si>
    <t>Программа "Грязевая маска для жирной и проблемной кожи"</t>
  </si>
  <si>
    <t>Программа "Грязевая маска для нормальной, сухой и чувствительной кожи"</t>
  </si>
  <si>
    <t>Программа "Маска питательнаядля лица, шеи и зоны декольте с зелеными грязями"</t>
  </si>
  <si>
    <t>Программа "Маска-лифтинг для  лица, шеи и зоны декольте с черными грязями"</t>
  </si>
  <si>
    <t>Программа "Обертывание тела сапропелевыми черными(зелеными) грязями"</t>
  </si>
  <si>
    <t>ГИГИЕНИЧЕСКИЙ (КОСМЕТИЧЕСКИЙ) МАССАЖ ЛИЦА</t>
  </si>
  <si>
    <t>Гигиенический массаж (со снятием макияжа)</t>
  </si>
  <si>
    <t>Гигиенический массаж (без снятия макияжа)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</si>
  <si>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</si>
  <si>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вводится  в  действие  с  03 января 2017 года</t>
  </si>
  <si>
    <t>03.01.2017 № 1</t>
  </si>
  <si>
    <t>Прейскурант отпускных цен на косметические процедуры в ФОЦ</t>
  </si>
  <si>
    <r>
      <t xml:space="preserve">Гигиенический массаж (со снятием макияжа) </t>
    </r>
    <r>
      <rPr>
        <i/>
        <sz val="16"/>
        <rFont val="Times New Roman"/>
        <family val="1"/>
      </rPr>
      <t>абонемент на 5 процедур</t>
    </r>
  </si>
  <si>
    <r>
      <t xml:space="preserve">Гигиенический массаж (со снятием макияжа) </t>
    </r>
    <r>
      <rPr>
        <i/>
        <sz val="16"/>
        <rFont val="Times New Roman"/>
        <family val="1"/>
      </rPr>
      <t>абонемент на 10 процедур</t>
    </r>
  </si>
  <si>
    <r>
      <t xml:space="preserve">Гигиенический массаж (без снятия макияжа) </t>
    </r>
    <r>
      <rPr>
        <i/>
        <sz val="16"/>
        <rFont val="Times New Roman"/>
        <family val="1"/>
      </rPr>
      <t>абонемент на 5 процедур</t>
    </r>
  </si>
  <si>
    <r>
      <t xml:space="preserve">Гигиенический массаж (без снятия макияжа) </t>
    </r>
    <r>
      <rPr>
        <i/>
        <sz val="16"/>
        <rFont val="Times New Roman"/>
        <family val="1"/>
      </rPr>
      <t>абонемент на 10 процедур</t>
    </r>
  </si>
  <si>
    <t>Лифтинг и упругость (с использованием водорослей) плюс</t>
  </si>
  <si>
    <t>Снятие усталости (с использованием грязи) плюс</t>
  </si>
  <si>
    <t>Тариф без НДС, руб. с 8.00-17.00</t>
  </si>
  <si>
    <t>Тариф без НДС, руб. с 17.00-22.00</t>
  </si>
  <si>
    <t>вводится  в  действие  с  03 января 2018 года</t>
  </si>
  <si>
    <t>А.И.Болквадзе</t>
  </si>
  <si>
    <t>1 час</t>
  </si>
  <si>
    <t>Аэробика  FIT ENERGY(разовое занятие)</t>
  </si>
  <si>
    <t>Аэробика FIT ENERGY (абонемент) 2 раза в неделю (8 занятий) *</t>
  </si>
  <si>
    <t>Fitness-Mix (абонемент)  2 раза в неделю (8 занятий) *</t>
  </si>
  <si>
    <t>Стретчинг(разовое занятие)</t>
  </si>
  <si>
    <t>Детский Fitness (разовое занятие)</t>
  </si>
  <si>
    <t>Детский Fitness (абонемент ) 2 раз в неделю (8 занятий)*</t>
  </si>
  <si>
    <t>Услуги тренажерного зала (абонемент) 2 раза в неделю (8 занятий) *</t>
  </si>
  <si>
    <t>Услуги тренажерного зала (абонемент) 3 раза в неделю (12 занятий)*</t>
  </si>
  <si>
    <t>DANCE MIX (разовое занятие) для подростков и детей</t>
  </si>
  <si>
    <t>DANCE MIX(абонемент) 2 раз в неделю (8 занятий)*для подростков и детей</t>
  </si>
  <si>
    <t>Нижникова, 21-89</t>
  </si>
  <si>
    <t xml:space="preserve">Тариф с НДС, руб.                                         </t>
  </si>
  <si>
    <t xml:space="preserve">Персональные  занятия  с тренером в тренажерном зале (разовое занятие) </t>
  </si>
  <si>
    <t>Услуга плавательного бассейна с гидромассажем (8 занятий)*( абонемент)</t>
  </si>
  <si>
    <t>Услуга плавательного бассейна с гидромассажем (12 занятий)*(абонемент)</t>
  </si>
  <si>
    <t>Аэробика FIT ENERGY (абонемент) 3 раза в неделю (12 занятий) *</t>
  </si>
  <si>
    <t>Аэробика FIT ENERGY (абонемент) 1 раз в неделю (4 занятия) *</t>
  </si>
  <si>
    <t>Силовая степ-аэробика ( разовое занятие)</t>
  </si>
  <si>
    <t>Fitness-Mix ( разовое занятие)</t>
  </si>
  <si>
    <t>Пилатес+растяжка ( разовое занятие)</t>
  </si>
  <si>
    <t>Главный бухгалтер                                                                                                И.О.Бородина</t>
  </si>
  <si>
    <t xml:space="preserve">Начальник группы                                                                                               А.И.Болквадзе </t>
  </si>
  <si>
    <t>Приложение  8</t>
  </si>
  <si>
    <t xml:space="preserve">Персональные  занятия  с тренером в тренажерном зале (блок из 8 тренировок) </t>
  </si>
  <si>
    <t>Восточные танцы  (разовое занятие)</t>
  </si>
  <si>
    <t>Пилатес+растяжка (абонемент) 2 раза в неделю (8 занятий) *</t>
  </si>
  <si>
    <t>Групповые занятия  с тренером в тренажерном зале ( до 5 человек) -абонемент- ( 8 занятий)*</t>
  </si>
  <si>
    <t>Групповые занятия  с тренером в тренажерном зале ( до 5 человек) -абонемент- ( 12 занятий)*</t>
  </si>
  <si>
    <t xml:space="preserve">Персональные  занятия  с тренером в тренажерном зале (блок из 12 тренировок) </t>
  </si>
  <si>
    <t>Нижникова  21-89</t>
  </si>
  <si>
    <t>Восточные танцы  (абонемент)  2 раз в неделю (8 занятий)*</t>
  </si>
  <si>
    <t>Фитнес-йога (абонемент)   -  2 раза в неделю  (8 занятий )*</t>
  </si>
  <si>
    <t>Фитнес-йога (абонемент)   -  3 раза в неделю  (12 занятий )*</t>
  </si>
  <si>
    <t>Силовая степ-аэробика( абонемент)  2 раза в неделю  -  (8 занятий )*</t>
  </si>
  <si>
    <t>ZUMBA(взросл.группа) абонемент  2 раза в неделю -   (8 занятий)*</t>
  </si>
  <si>
    <t>ZUMBA(детская группа) абонемент   2 раза в неделю -  (8 занятий)*</t>
  </si>
  <si>
    <t>Групповые занятия  с тренером в тренажерном зале ( до 5 человек) -абонемент- ( 4 занятий)*</t>
  </si>
  <si>
    <t xml:space="preserve">Персональные  занятия  с тренером в тренажерном зале (блок из 4 тренировок) </t>
  </si>
  <si>
    <t>Персональные  сплит занятия  (2 человека)  с тренером в тренажерном зале (блок из 4 тренировок) на каждого</t>
  </si>
  <si>
    <t>Персональные сплит занятия  (2 человека)  с тренером в тренажерном зале (разовое занятие) на каждого</t>
  </si>
  <si>
    <t>Персональные  сплит занятия (2 человека)  с тренером в тренажерном зале (блок из 8 тренировок) на каждого</t>
  </si>
  <si>
    <t xml:space="preserve">Персональные  занятия  сплит (2 человека) с тренером в тренажерном зале (блок из 12 тренировок) на каждого </t>
  </si>
  <si>
    <t xml:space="preserve">Услуга массажного кресла </t>
  </si>
  <si>
    <t>15 мин</t>
  </si>
  <si>
    <t>Услуга диетолога (группа до 5 человек)</t>
  </si>
  <si>
    <t>Услуга диетолога (индивидуальные занятия)</t>
  </si>
  <si>
    <t>Теннис большой (детские и взрослые группы ) (абонемент)  2 раза в неделю -  (8 занятий)*</t>
  </si>
  <si>
    <t>Теннис большой (детские и взрослые группы) (разовое занятие)</t>
  </si>
  <si>
    <t>Услуги  спортзала (группа до 10 человек)</t>
  </si>
  <si>
    <t>Группа здоровья "Золотой возраст" (абонемент на неделю на 4 занятия)**</t>
  </si>
  <si>
    <t>**- абонемент предоставляется для членов объединения "Золотой возраст" при предъявлении удостоверения соответствующего образца</t>
  </si>
  <si>
    <t>Услуга сауны на 1 человека ***</t>
  </si>
  <si>
    <t>***- услуга сауны оказывается при наборе группы не менее 6 человек.</t>
  </si>
  <si>
    <t>Кросс-тренинг (групповые занятия)-абонемент- ( 4 занятий)*</t>
  </si>
  <si>
    <t>Кросс-тренинг (групповые занятия)-абонемент- ( 8 занятий)*</t>
  </si>
  <si>
    <t>Аквааэробика (абонемент) 3 раза в неделю (12 занятий) *</t>
  </si>
  <si>
    <t>Групповые занятия  с тренером в тренажерном зале ( до 5 человек) -абонемент- ( 6 занятий)*</t>
  </si>
  <si>
    <t>Кросс-тренинг (групповые занятия) - (разовое занятие)</t>
  </si>
  <si>
    <t>Волосолечение дарсонвализацией</t>
  </si>
  <si>
    <t>Дарсонвализация</t>
  </si>
  <si>
    <t>4 занятия</t>
  </si>
  <si>
    <t>Услуга "Сам себе диетолог" (групповые занятия)</t>
  </si>
  <si>
    <t xml:space="preserve">Массаж вакуумными банками (зона на выбор: воротниковая зона, живот, суставы) </t>
  </si>
  <si>
    <t xml:space="preserve">Массаж спины вакуумными банками </t>
  </si>
  <si>
    <t>Групповые детские занятия в бассейне для детских школ и лагерей****</t>
  </si>
  <si>
    <t>Fitness-Mix (абонемент)  3 раза в неделю (12 занятий) *</t>
  </si>
  <si>
    <t>HIIT (круговые, интервальные тренировки) (абонемент) 1 раз в неделю (4 занятия) *</t>
  </si>
  <si>
    <t>HIIT (круговые, интервальные тренировки) 2 раза в неделю (8 занятий) *</t>
  </si>
  <si>
    <t>HIIT (круговые, интервальные тренировки)3 раза в неделю (12 занятий) *</t>
  </si>
  <si>
    <t>HIIT (круговые, интервальные тренировки) (разовое занятие)</t>
  </si>
  <si>
    <t>TRX - петли (групповые занятия)-абонемент- ( 4 занятий)*</t>
  </si>
  <si>
    <t>TRX - петли (групповые занятия) - (разовое занятие)</t>
  </si>
  <si>
    <t>TRX - петли (групповые занятия)-абонемент- ( 8 занятий)*</t>
  </si>
  <si>
    <t>Стретчинг (абонемент ) 2 раз в неделю (8 занятий)*</t>
  </si>
  <si>
    <t>Стретчинг (абонемент ) 3 раз в неделю (12 занятий)*</t>
  </si>
  <si>
    <t>Стретчин (абонемент ) 1 раз в неделю   (4 занятия)*</t>
  </si>
  <si>
    <t>Персональное обучение плаванию</t>
  </si>
  <si>
    <t>Услуга плавательного бассейна с гидромассажем (4 занятий)*( абонемент)</t>
  </si>
  <si>
    <t>Пользование феном</t>
  </si>
  <si>
    <t>Антицеллюлитный массаж</t>
  </si>
  <si>
    <t>****- услуга оказывается в летний период, стоимость услуги указана на 1 ребёнка (группа от 10 человек)</t>
  </si>
  <si>
    <t>Групповые  занятия для пенсионеров в бассейне *****</t>
  </si>
  <si>
    <t>*****-  стоимость услуги указана на 1 человека  (группа от 10 человек)</t>
  </si>
  <si>
    <t>Обучение плаванию в группе (дети)</t>
  </si>
  <si>
    <t>Обучение плаванию в группе (взрослые)</t>
  </si>
  <si>
    <t>Услуга плавательного бассейна (дети  до 14 лет)</t>
  </si>
  <si>
    <t>вводится  в  действие  с 01 октября 2018 года</t>
  </si>
  <si>
    <t>Акванатальная йога в бассейне для беременных (4 занятия) *</t>
  </si>
  <si>
    <t>28.09.2018 № 96</t>
  </si>
  <si>
    <t>ТРЕНАЖЕРНЫЙ ЗАЛ</t>
  </si>
  <si>
    <t xml:space="preserve">Тариф без НДС, руб. </t>
  </si>
  <si>
    <t xml:space="preserve">Главный бухгалтер                                                                                              </t>
  </si>
  <si>
    <t xml:space="preserve">  И.О.Бородина</t>
  </si>
  <si>
    <t xml:space="preserve">Начальник группы                                                                                              </t>
  </si>
  <si>
    <t xml:space="preserve"> А.И.Болквадзе </t>
  </si>
  <si>
    <t>БАССЕЙН</t>
  </si>
  <si>
    <t>Предоставление плавательного бассейна (взрослые)</t>
  </si>
  <si>
    <t>Предоставление плавательного бассейна (дети)</t>
  </si>
  <si>
    <t>ФИТНЕС И АЭРОБИКА</t>
  </si>
  <si>
    <t>HIIT (круговые, интервальные тренировки)</t>
  </si>
  <si>
    <t>1.1</t>
  </si>
  <si>
    <t>1.2</t>
  </si>
  <si>
    <t>1.3</t>
  </si>
  <si>
    <t>разовое посещение</t>
  </si>
  <si>
    <t>Групповые занятия с тренером в тренажерном зале (группа до 5 чел.)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</si>
  <si>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</si>
  <si>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</si>
  <si>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</si>
  <si>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</si>
  <si>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</si>
  <si>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</si>
  <si>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</si>
  <si>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</si>
  <si>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</si>
  <si>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</si>
  <si>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Персональные сплит занятия (группа 2 чел.) с тренером в трен.зале (цена на 1 чел.)</t>
  </si>
  <si>
    <t>блок из 4 тренировок</t>
  </si>
  <si>
    <t>блок из 8 тренировок</t>
  </si>
  <si>
    <t>блок из 12 тренировок</t>
  </si>
  <si>
    <t xml:space="preserve">Персональные  занятия  с тренером в тренажерном зале </t>
  </si>
  <si>
    <t>4</t>
  </si>
  <si>
    <t>4.1</t>
  </si>
  <si>
    <t>4.2</t>
  </si>
  <si>
    <t>4.3</t>
  </si>
  <si>
    <t>4.4</t>
  </si>
  <si>
    <t>Кросс-тренинг (групповые занятия)</t>
  </si>
  <si>
    <t>5</t>
  </si>
  <si>
    <t>6.1</t>
  </si>
  <si>
    <t>6.2</t>
  </si>
  <si>
    <t>6.3</t>
  </si>
  <si>
    <t>5.1</t>
  </si>
  <si>
    <t>5.2</t>
  </si>
  <si>
    <t>5.3</t>
  </si>
  <si>
    <t>TRX - петли (групповые занятия)</t>
  </si>
  <si>
    <t>абонемент на 4 занятия</t>
  </si>
  <si>
    <t>абонемент на 8 занятий</t>
  </si>
  <si>
    <t>Ед.изм.</t>
  </si>
  <si>
    <t>За единицу измерения принят академический час (45 мин).</t>
  </si>
  <si>
    <t>абонемент на 12 занятий</t>
  </si>
  <si>
    <t>1.4</t>
  </si>
  <si>
    <t>Услуга плавательного бассейна для детей до 14 лет</t>
  </si>
  <si>
    <t>Аквааэробика</t>
  </si>
  <si>
    <t>8.1</t>
  </si>
  <si>
    <t>8.2</t>
  </si>
  <si>
    <t>8.3</t>
  </si>
  <si>
    <t>8.4</t>
  </si>
  <si>
    <t>ZUMBA</t>
  </si>
  <si>
    <t>детская группа разовое посещение</t>
  </si>
  <si>
    <t>взрослая группа разовое посещение</t>
  </si>
  <si>
    <t>взрослая группа абонемент  на 8 занятий</t>
  </si>
  <si>
    <t>детская группа абонемент  на 8 занятий</t>
  </si>
  <si>
    <t>7.1</t>
  </si>
  <si>
    <t>7.2</t>
  </si>
  <si>
    <t>DANCE MIX (для подростков и детей)</t>
  </si>
  <si>
    <t>9.1</t>
  </si>
  <si>
    <t>9.2</t>
  </si>
  <si>
    <t>9.3</t>
  </si>
  <si>
    <t>9.4</t>
  </si>
  <si>
    <t>10.1</t>
  </si>
  <si>
    <t>10.2</t>
  </si>
  <si>
    <t>11.1</t>
  </si>
  <si>
    <t>11.2</t>
  </si>
  <si>
    <t>Услуга настольного тенниса:</t>
  </si>
  <si>
    <t>Теннис большой (детские и взрослые группы)</t>
  </si>
  <si>
    <t xml:space="preserve">Услуга диетолога </t>
  </si>
  <si>
    <t>индивидуальное занятие</t>
  </si>
  <si>
    <t>группа до 5 человек</t>
  </si>
  <si>
    <t xml:space="preserve">групповые занятия "Сам себе диетолог" </t>
  </si>
  <si>
    <t>7.3</t>
  </si>
  <si>
    <t>12.1</t>
  </si>
  <si>
    <t>12.2</t>
  </si>
  <si>
    <t>СИЛОВАЯ СТЕП-АЭРОБИКА</t>
  </si>
  <si>
    <t>ФИТНЕС-ЙОГА</t>
  </si>
  <si>
    <t>FITNESS-MIX</t>
  </si>
  <si>
    <t>ПИЛАТЕС+РАСТЯЖКА</t>
  </si>
  <si>
    <t>СТРЕТЧИНГ</t>
  </si>
  <si>
    <t>ВОСТОЧНЫЕ ТАНЦЫ</t>
  </si>
  <si>
    <t>ДЕТСКИЙ FITNESS</t>
  </si>
  <si>
    <t>ФИТНЕС ДЛЯ БЕРЕМЕННЫХ</t>
  </si>
  <si>
    <t>АЭРОБИКА FIT ENERGY</t>
  </si>
  <si>
    <t>ДРУГИЕ УСЛУГИ</t>
  </si>
  <si>
    <t>абонемент на 6 занятий</t>
  </si>
  <si>
    <t>Групповые детские занятия в бассейне для детских школ и лагерей*</t>
  </si>
  <si>
    <t>Групповые  занятия для пенсионеров в бассейне**</t>
  </si>
  <si>
    <t>*- услуга оказывается в летний период, стоимость услуги указана на 1 ребёнка (группа от 10 человек)</t>
  </si>
  <si>
    <t>**-  стоимость услуги указана на 1 человека  (группа от 10 человек)</t>
  </si>
  <si>
    <t>Расчет стоимости абонемента производится исходя из количества посещений согласно графика работы ФОЦа</t>
  </si>
  <si>
    <t>Услуга сауны на 1 человека*</t>
  </si>
  <si>
    <t>*- услуга сауны оказывается при наборе группы не менее 6 человек.</t>
  </si>
  <si>
    <t>абонемент на 9 занятий</t>
  </si>
  <si>
    <t>ЗДОРОВАЯ СПИНА</t>
  </si>
  <si>
    <t>взрослая группа абонемент  на 9 занятий</t>
  </si>
  <si>
    <t>13.1</t>
  </si>
  <si>
    <t>13.2</t>
  </si>
  <si>
    <t>Антицеллюлитный массаж (бедра,ягодицы,живот,бока)</t>
  </si>
  <si>
    <t>Медовый массаж</t>
  </si>
  <si>
    <t>Лимфодренажный ручной массаж</t>
  </si>
  <si>
    <t>08.01.2019 № 5</t>
  </si>
  <si>
    <t xml:space="preserve">Аквайога для беременных </t>
  </si>
  <si>
    <t>пробное занятие</t>
  </si>
  <si>
    <t>СИЛОВАЯ АЭРОБИКА</t>
  </si>
  <si>
    <t>Занятия по волейболу с тренером</t>
  </si>
  <si>
    <t>11.6</t>
  </si>
  <si>
    <t>11.7</t>
  </si>
  <si>
    <t>11.8</t>
  </si>
  <si>
    <t>11.9</t>
  </si>
  <si>
    <t>11.10</t>
  </si>
  <si>
    <t>11.11</t>
  </si>
  <si>
    <t>11.12</t>
  </si>
  <si>
    <t>14.1</t>
  </si>
  <si>
    <t>13.7</t>
  </si>
  <si>
    <t>13.8</t>
  </si>
  <si>
    <t>13.9</t>
  </si>
  <si>
    <t>1.1-8.6</t>
  </si>
  <si>
    <t>1.1-8.7</t>
  </si>
  <si>
    <t>1.1-8.8</t>
  </si>
  <si>
    <t>1.1-8.9</t>
  </si>
  <si>
    <t>1.1-8.10</t>
  </si>
  <si>
    <t>1.1-8.11</t>
  </si>
  <si>
    <t>1.1-8.12</t>
  </si>
  <si>
    <t>1.1-8.13</t>
  </si>
  <si>
    <t>1.1-8.14</t>
  </si>
  <si>
    <t>1.1-8.15</t>
  </si>
  <si>
    <t>1.1-8.16</t>
  </si>
  <si>
    <t>1.1-8.17</t>
  </si>
  <si>
    <t>1.1-7.1</t>
  </si>
  <si>
    <t>1.1-7.2</t>
  </si>
  <si>
    <t>1.1-7.3</t>
  </si>
  <si>
    <t>1.1-7.4</t>
  </si>
  <si>
    <t>1.1-7.5</t>
  </si>
  <si>
    <t>8.1- 9.1</t>
  </si>
  <si>
    <t>8.2- 9.2</t>
  </si>
  <si>
    <t>8.3- 9.3</t>
  </si>
  <si>
    <t>8.4- 9.4</t>
  </si>
  <si>
    <t>8.5- 9.5</t>
  </si>
  <si>
    <t>13.3</t>
  </si>
  <si>
    <t>13.4</t>
  </si>
  <si>
    <t>10.3</t>
  </si>
  <si>
    <t>10.4</t>
  </si>
  <si>
    <t>10.5</t>
  </si>
  <si>
    <t>Программа "себум-регуляция"</t>
  </si>
  <si>
    <t xml:space="preserve">Разглаживание морщин </t>
  </si>
  <si>
    <t xml:space="preserve">Гигиеническая чистка лица </t>
  </si>
  <si>
    <t>Обертывание (шоколадное, смусси, виноградное) с использованием термоодеяла</t>
  </si>
  <si>
    <t xml:space="preserve">Депиляция ног </t>
  </si>
  <si>
    <t xml:space="preserve">Депиляция бикини (классич.) </t>
  </si>
  <si>
    <t>Депиляция бикини (глуб.)</t>
  </si>
  <si>
    <t xml:space="preserve">Депиляция подмыш. впадины </t>
  </si>
  <si>
    <t>Депиляция лицо (одна область)</t>
  </si>
  <si>
    <t>Депиляция бедро или голень</t>
  </si>
  <si>
    <t>Депиляция плечо или предплечье</t>
  </si>
  <si>
    <t>Депиляция рук</t>
  </si>
  <si>
    <t xml:space="preserve">Лифтинг и упругость (с использованием водорослей) </t>
  </si>
  <si>
    <t>Гигиенический (косметический) массаж лица</t>
  </si>
  <si>
    <t xml:space="preserve">Антицеллютная программа </t>
  </si>
  <si>
    <t xml:space="preserve">Экспрес-уход </t>
  </si>
  <si>
    <t xml:space="preserve">Процедура по кедровой бочке </t>
  </si>
  <si>
    <t xml:space="preserve">Программа "питание и восстановление" (с альгинатной маской ) </t>
  </si>
  <si>
    <t xml:space="preserve">Программа "питание и восстановление" (с кремовой маской ) </t>
  </si>
  <si>
    <t xml:space="preserve">Программа "увлажнение и тонизация" (с альгинатной маской ) </t>
  </si>
  <si>
    <t xml:space="preserve">Программа "увлажнение и тонизация" (с кремовой маской ) </t>
  </si>
  <si>
    <t>31.01.2019 № 12</t>
  </si>
  <si>
    <t>вводится  в  действие  с 1 февраля 2019 года</t>
  </si>
  <si>
    <t>Услуги тренажерного зала без тренера</t>
  </si>
  <si>
    <t>ГРУППОВЫЕ занятия с тренером (группа до 5 чел.)</t>
  </si>
  <si>
    <t>Персональные СПЛИТ занятия (группа 2 чел.) с тренером (цена на 1 чел.)</t>
  </si>
  <si>
    <t xml:space="preserve">ПЕРСОНАЛЬНЫЕ занятия с тренером </t>
  </si>
  <si>
    <t>ТАРИФ, руб.</t>
  </si>
  <si>
    <t>аб-т на 8 занятий</t>
  </si>
  <si>
    <t>аб-т на 12 занятий</t>
  </si>
  <si>
    <t>аб-т на 4 занятия</t>
  </si>
  <si>
    <t>аб-т на 6 занятий</t>
  </si>
  <si>
    <t>Услуги плавательного БАССЕЙНА с гидромассажем</t>
  </si>
  <si>
    <t>АКВААЭРОБИКА</t>
  </si>
  <si>
    <t>АКВАЙОГА для беременных</t>
  </si>
  <si>
    <t>Услуги плавательного БАССЕЙНА 
(для детей до 14 лет)</t>
  </si>
  <si>
    <t>Обучение плаванию в группе (для детей)</t>
  </si>
  <si>
    <t>Обучение плаванию в группе (для взрослых)</t>
  </si>
  <si>
    <t>ПЕРСОНАЛЬНОЕ обучению плаванию</t>
  </si>
  <si>
    <t>Предоставление плавательного  бассейна (взрослые)</t>
  </si>
  <si>
    <t>Предоставление плавательного  бассейна (дети)</t>
  </si>
  <si>
    <t>разовое занятие</t>
  </si>
  <si>
    <t>FITNESS-MIX, 
ПИЛАТЕС+РАСТЯЖКА</t>
  </si>
  <si>
    <t>аб-т на 9 занятий</t>
  </si>
  <si>
    <t>аб-т  на 9 занятий</t>
  </si>
  <si>
    <t>НАСТОЛЬНЫЙ ТЕННИС</t>
  </si>
  <si>
    <t>БИЛЬЯРД</t>
  </si>
  <si>
    <t>ТЕННИС БОЛЬШОЙ
(взрослые и детские группы)</t>
  </si>
  <si>
    <t>ПРЕДОСТАВЛЕНИЕ АКТОВОГО ЗАЛА</t>
  </si>
  <si>
    <t>ПОЛЬЗОВАНИЕ ФЕНОМ</t>
  </si>
  <si>
    <t>ЗАНЯТИЯ ПО ВОЛЕЙБОЛУ С ТРЕНЕРОМ</t>
  </si>
  <si>
    <t>15 минут</t>
  </si>
  <si>
    <t>КРОСС-ТРЕНИНГ и TRX-ПЕТЛИ (групповые занятия)</t>
  </si>
  <si>
    <t>ПРЕДОСТАВЛЕНИЕ СПОРТЗАЛА</t>
  </si>
  <si>
    <t>Парафиновое обертывание кистей рук</t>
  </si>
  <si>
    <t>Парафиновое обертывание стоп ног</t>
  </si>
  <si>
    <t>Массаж стоп</t>
  </si>
  <si>
    <t>ДЖАМПИНГ</t>
  </si>
  <si>
    <t>Приложение  8-1</t>
  </si>
  <si>
    <t>Приложение  8-2</t>
  </si>
  <si>
    <t>Приложение  8-3</t>
  </si>
  <si>
    <t>Приложение  8-4</t>
  </si>
  <si>
    <t>Предоставление тренажерного зала</t>
  </si>
  <si>
    <t>общая стоимость в т.ч.:</t>
  </si>
  <si>
    <t>обед</t>
  </si>
  <si>
    <t xml:space="preserve"> занатия в спортзале и бассейне с тренером</t>
  </si>
  <si>
    <t>Организация детского досуга в летний период ( с 11.00 до 15.00)</t>
  </si>
  <si>
    <r>
      <t xml:space="preserve">РАЗЛИЧНЫЕ НАПРАВЛЕНИЯ ФИТНЕССА
</t>
    </r>
    <r>
      <rPr>
        <sz val="14"/>
        <color indexed="8"/>
        <rFont val="Times New Roman"/>
        <family val="1"/>
      </rPr>
      <t>(АЭРОБИКА FIT ENERGY, HIIT (круговые, интервальные тренировки), ФИТНЕС-ЙОГА, СИЛОВАЯ СТЕП-АЭРОБИКА, СТРЕТЧИНГ, ЗДОРОВАЯ СПИНА, ВОСТОЧНЫЕ ТАНЦЫ,                                       FITNESS-MIX, 
ПИЛАТЕС+РАСТЯЖКА, ZUMBA)</t>
    </r>
  </si>
  <si>
    <t>Киокушинкай каратэ</t>
  </si>
  <si>
    <t>Бокс (детская группа)</t>
  </si>
  <si>
    <t xml:space="preserve">Индивидуальные занятия по боксу для взрослых </t>
  </si>
  <si>
    <t>Н.В.Донова</t>
  </si>
  <si>
    <t>Тариф*, руб.</t>
  </si>
  <si>
    <t>*цены с учетом налогов в соответствии с законодательством</t>
  </si>
  <si>
    <t>Семейный ( 20 занятий )**</t>
  </si>
  <si>
    <t>** по данному абонементу одновременно тренажерный зал могут посещать несколько человек. Суммарное количество занятий за месяц - 20.</t>
  </si>
  <si>
    <t>Групповые десткие занятия для детских школ и лагерей**</t>
  </si>
  <si>
    <t>Групповые занятия для пенсионеров***</t>
  </si>
  <si>
    <t>**- услуга оказывается в летний период, стоимость услуги указана на 1 ребёнка (группа от 10 человек)</t>
  </si>
  <si>
    <t>***-  стоимость услуги указана на 1 человека  (группа от 10 человек)</t>
  </si>
  <si>
    <t>Услуга САУНЫ на 1 человека**</t>
  </si>
  <si>
    <t>**- услуга сауны оказывается при наборе группы не менее 6 человек.</t>
  </si>
  <si>
    <r>
      <rPr>
        <b/>
        <sz val="14"/>
        <color indexed="8"/>
        <rFont val="Times New Roman"/>
        <family val="1"/>
      </rPr>
      <t xml:space="preserve">Для подростков и детей </t>
    </r>
    <r>
      <rPr>
        <sz val="14"/>
        <color indexed="8"/>
        <rFont val="Times New Roman"/>
        <family val="1"/>
      </rPr>
      <t xml:space="preserve">
(ZUMBA, DANCE MIX, ДЕТСКИЙ FITNESS)</t>
    </r>
  </si>
  <si>
    <t>Отпускные тарифы для физических лиц на оказание услуг по медицинскому массажу в ФОК филиалом ЦФОР РУП "Витебскэнерго"</t>
  </si>
  <si>
    <t>Отпускные тарифы для физических лиц на оказание оздоровительных услуг в ФОК филиалом ЦФОР РУП "Витебскэнерго"</t>
  </si>
  <si>
    <t>Отпускные тарифы для физических лиц на оказание косметических услуг в ФОК филиалом ЦФОР РУП "Витебскэнерго"</t>
  </si>
  <si>
    <t>Отпускные тарифы для физических лиц на оказание услуг по массажу в ФОК филиалом ЦФОР РУП "Витебскэнерго"</t>
  </si>
  <si>
    <t>Отпускные тарифы для физических лиц на оказание услуги "кедровая бочка" в ФОК филиалом ЦФОР РУП "Витебскэнерго"</t>
  </si>
  <si>
    <t>Отпускные тарифы для физических лиц на оказание услуг солярия в ФОК филиалом ЦФОР РУП "Витебскэнерго"</t>
  </si>
  <si>
    <t>Отпускные тарифы для физических лиц на оказание услуг тренажерного зала в ФОК филиалом ЦФОР РУП "Витебскэнерго"</t>
  </si>
  <si>
    <t>Отпускные тарифы для физических лиц на оказание услуг бассейна в ФОК филиалом ЦФОР РУП "Витебскэнерго"</t>
  </si>
  <si>
    <t>Отпускные тарифы для физических лиц на оказание услуг фитнеса и аэробики в ФОК филиалом ЦФОР РУП "Витебскэнерго"</t>
  </si>
  <si>
    <t>Отпускные тарифы для физических лиц на оказание услуг в ФОК филиалом ЦФОР РУП "Витебскэнерго"</t>
  </si>
  <si>
    <t>Массаж горячими камнями</t>
  </si>
  <si>
    <t>Стоун-массаж</t>
  </si>
  <si>
    <t>САША</t>
  </si>
  <si>
    <t>Разовое групповое занятие</t>
  </si>
  <si>
    <t>Саша</t>
  </si>
  <si>
    <t>Вводится  в  действие  с 15 февраля 2021 г.</t>
  </si>
  <si>
    <t>Вводится  в  действие  с  01 октября 2020 г.</t>
  </si>
  <si>
    <t>29.09.2020 № 95</t>
  </si>
  <si>
    <t>11.02.2021 № 18</t>
  </si>
  <si>
    <t>Вводится  в  действие  с  01 марта 2021 г.</t>
  </si>
  <si>
    <t>12.02.2021 № 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</si>
</sst>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&quot;-&quot;??_р_._-;_-@_-"/>
    <numFmt numFmtId="174" formatCode="_-* #,##0.00[$р.-419]_-;\-* #,##0.00[$р.-419]_-;_-* &quot;-&quot;??[$р.-419]_-;_-@_-"/>
    <numFmt numFmtId="175" formatCode="#,##0.00_р_."/>
    <numFmt numFmtId="176" formatCode="#,##0.00_ ;\-#,##0.00\ "/>
    <numFmt numFmtId="177" formatCode="#,##0.0"/>
    <numFmt numFmtId="178" formatCode="0.0000"/>
    <numFmt numFmtId="179" formatCode="0.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8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6"/>
      <name val="Arial Cyr"/>
      <family val="0"/>
    </font>
    <font>
      <sz val="11"/>
      <name val="Arial Cyr"/>
      <family val="0"/>
    </font>
    <font>
      <b/>
      <i/>
      <sz val="16"/>
      <color indexed="8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3" fillId="0" borderId="0" xfId="57" applyFont="1" applyFill="1" applyAlignment="1">
      <alignment horizontal="center" vertic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Border="1">
      <alignment/>
      <protection/>
    </xf>
    <xf numFmtId="0" fontId="25" fillId="0" borderId="0" xfId="56" applyFont="1">
      <alignment/>
      <protection/>
    </xf>
    <xf numFmtId="3" fontId="25" fillId="0" borderId="0" xfId="56" applyNumberFormat="1" applyFont="1" applyBorder="1">
      <alignment/>
      <protection/>
    </xf>
    <xf numFmtId="3" fontId="25" fillId="0" borderId="0" xfId="56" applyNumberFormat="1" applyFont="1" applyBorder="1" applyAlignment="1">
      <alignment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 applyBorder="1" applyAlignment="1">
      <alignment horizontal="center" vertical="center"/>
      <protection/>
    </xf>
    <xf numFmtId="0" fontId="21" fillId="0" borderId="0" xfId="56" applyFont="1" applyBorder="1" applyAlignment="1">
      <alignment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1" fontId="21" fillId="0" borderId="0" xfId="56" applyNumberFormat="1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/>
      <protection/>
    </xf>
    <xf numFmtId="16" fontId="27" fillId="0" borderId="10" xfId="56" applyNumberFormat="1" applyFont="1" applyBorder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vertical="center"/>
      <protection/>
    </xf>
    <xf numFmtId="0" fontId="21" fillId="0" borderId="0" xfId="56" applyFont="1" applyBorder="1" applyAlignment="1">
      <alignment/>
      <protection/>
    </xf>
    <xf numFmtId="0" fontId="21" fillId="0" borderId="0" xfId="56" applyFont="1" applyAlignment="1">
      <alignment horizontal="center"/>
      <protection/>
    </xf>
    <xf numFmtId="0" fontId="27" fillId="24" borderId="10" xfId="56" applyFont="1" applyFill="1" applyBorder="1" applyAlignment="1">
      <alignment horizontal="center" vertical="center" wrapText="1"/>
      <protection/>
    </xf>
    <xf numFmtId="172" fontId="25" fillId="0" borderId="0" xfId="56" applyNumberFormat="1" applyFont="1">
      <alignment/>
      <protection/>
    </xf>
    <xf numFmtId="0" fontId="27" fillId="24" borderId="10" xfId="0" applyFont="1" applyFill="1" applyBorder="1" applyAlignment="1">
      <alignment vertical="center" wrapText="1"/>
    </xf>
    <xf numFmtId="3" fontId="21" fillId="0" borderId="0" xfId="56" applyNumberFormat="1" applyFont="1" applyBorder="1" applyAlignment="1">
      <alignment horizontal="left" indent="3"/>
      <protection/>
    </xf>
    <xf numFmtId="0" fontId="29" fillId="0" borderId="0" xfId="59" applyFont="1" applyAlignment="1">
      <alignment vertical="center"/>
      <protection/>
    </xf>
    <xf numFmtId="0" fontId="27" fillId="0" borderId="0" xfId="56" applyFont="1" applyBorder="1" applyAlignment="1">
      <alignment horizontal="center" vertical="center"/>
      <protection/>
    </xf>
    <xf numFmtId="3" fontId="27" fillId="0" borderId="0" xfId="56" applyNumberFormat="1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173" fontId="27" fillId="0" borderId="0" xfId="67" applyNumberFormat="1" applyFont="1" applyBorder="1" applyAlignment="1">
      <alignment horizontal="center" vertical="center"/>
    </xf>
    <xf numFmtId="0" fontId="32" fillId="0" borderId="0" xfId="56" applyFont="1" applyAlignment="1">
      <alignment horizontal="left"/>
      <protection/>
    </xf>
    <xf numFmtId="14" fontId="27" fillId="0" borderId="0" xfId="56" applyNumberFormat="1" applyFont="1" applyBorder="1" applyAlignment="1">
      <alignment vertical="center"/>
      <protection/>
    </xf>
    <xf numFmtId="44" fontId="25" fillId="0" borderId="0" xfId="56" applyNumberFormat="1" applyFont="1">
      <alignment/>
      <protection/>
    </xf>
    <xf numFmtId="14" fontId="27" fillId="0" borderId="0" xfId="56" applyNumberFormat="1" applyFont="1" applyBorder="1" applyAlignment="1">
      <alignment horizontal="left" vertical="center"/>
      <protection/>
    </xf>
    <xf numFmtId="0" fontId="27" fillId="0" borderId="0" xfId="58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49" fontId="27" fillId="0" borderId="0" xfId="56" applyNumberFormat="1" applyFont="1" applyBorder="1" applyAlignment="1">
      <alignment/>
      <protection/>
    </xf>
    <xf numFmtId="0" fontId="27" fillId="0" borderId="0" xfId="56" applyFont="1">
      <alignment/>
      <protection/>
    </xf>
    <xf numFmtId="0" fontId="34" fillId="0" borderId="0" xfId="55" applyFont="1" applyAlignment="1">
      <alignment/>
      <protection/>
    </xf>
    <xf numFmtId="0" fontId="27" fillId="0" borderId="0" xfId="58" applyFont="1" applyBorder="1" applyAlignment="1">
      <alignment horizontal="center" wrapText="1"/>
      <protection/>
    </xf>
    <xf numFmtId="0" fontId="0" fillId="0" borderId="0" xfId="54" applyAlignment="1">
      <alignment/>
      <protection/>
    </xf>
    <xf numFmtId="0" fontId="33" fillId="0" borderId="0" xfId="55" applyFont="1" applyAlignment="1">
      <alignment vertical="center"/>
      <protection/>
    </xf>
    <xf numFmtId="0" fontId="27" fillId="25" borderId="11" xfId="0" applyFont="1" applyFill="1" applyBorder="1" applyAlignment="1">
      <alignment vertical="center" wrapText="1"/>
    </xf>
    <xf numFmtId="16" fontId="27" fillId="25" borderId="11" xfId="56" applyNumberFormat="1" applyFont="1" applyFill="1" applyBorder="1" applyAlignment="1">
      <alignment vertical="center" wrapText="1"/>
      <protection/>
    </xf>
    <xf numFmtId="0" fontId="27" fillId="25" borderId="11" xfId="56" applyFont="1" applyFill="1" applyBorder="1" applyAlignment="1">
      <alignment vertical="center"/>
      <protection/>
    </xf>
    <xf numFmtId="16" fontId="27" fillId="0" borderId="11" xfId="56" applyNumberFormat="1" applyFont="1" applyBorder="1" applyAlignment="1">
      <alignment vertical="center" wrapText="1"/>
      <protection/>
    </xf>
    <xf numFmtId="0" fontId="27" fillId="0" borderId="10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 wrapText="1"/>
      <protection/>
    </xf>
    <xf numFmtId="0" fontId="27" fillId="25" borderId="10" xfId="56" applyFont="1" applyFill="1" applyBorder="1" applyAlignment="1">
      <alignment vertical="center"/>
      <protection/>
    </xf>
    <xf numFmtId="0" fontId="27" fillId="25" borderId="10" xfId="56" applyFont="1" applyFill="1" applyBorder="1" applyAlignment="1">
      <alignment vertical="center" wrapText="1"/>
      <protection/>
    </xf>
    <xf numFmtId="0" fontId="33" fillId="0" borderId="0" xfId="56" applyFont="1" applyAlignment="1">
      <alignment/>
      <protection/>
    </xf>
    <xf numFmtId="0" fontId="29" fillId="25" borderId="10" xfId="59" applyFont="1" applyFill="1" applyBorder="1" applyAlignment="1">
      <alignment horizontal="center" vertical="center"/>
      <protection/>
    </xf>
    <xf numFmtId="0" fontId="27" fillId="25" borderId="10" xfId="59" applyFont="1" applyFill="1" applyBorder="1" applyAlignment="1">
      <alignment horizontal="center" vertical="center" wrapText="1"/>
      <protection/>
    </xf>
    <xf numFmtId="0" fontId="27" fillId="25" borderId="10" xfId="54" applyFont="1" applyFill="1" applyBorder="1" applyAlignment="1" applyProtection="1">
      <alignment horizontal="left" vertical="center" wrapText="1"/>
      <protection locked="0"/>
    </xf>
    <xf numFmtId="0" fontId="21" fillId="25" borderId="10" xfId="59" applyFont="1" applyFill="1" applyBorder="1" applyAlignment="1">
      <alignment horizontal="center" vertical="center"/>
      <protection/>
    </xf>
    <xf numFmtId="0" fontId="42" fillId="0" borderId="0" xfId="55" applyFont="1" applyAlignment="1">
      <alignment vertical="center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0" fontId="42" fillId="0" borderId="0" xfId="55" applyFont="1" applyAlignment="1">
      <alignment/>
      <protection/>
    </xf>
    <xf numFmtId="0" fontId="24" fillId="25" borderId="10" xfId="56" applyFont="1" applyFill="1" applyBorder="1" applyAlignment="1">
      <alignment vertical="center"/>
      <protection/>
    </xf>
    <xf numFmtId="0" fontId="24" fillId="25" borderId="10" xfId="56" applyFont="1" applyFill="1" applyBorder="1" applyAlignment="1">
      <alignment vertical="center" wrapText="1"/>
      <protection/>
    </xf>
    <xf numFmtId="1" fontId="25" fillId="25" borderId="10" xfId="56" applyNumberFormat="1" applyFont="1" applyFill="1" applyBorder="1" applyAlignment="1">
      <alignment horizontal="center" vertical="center" wrapText="1"/>
      <protection/>
    </xf>
    <xf numFmtId="1" fontId="25" fillId="25" borderId="10" xfId="56" applyNumberFormat="1" applyFont="1" applyFill="1" applyBorder="1" applyAlignment="1">
      <alignment horizontal="center" vertical="center"/>
      <protection/>
    </xf>
    <xf numFmtId="0" fontId="27" fillId="0" borderId="0" xfId="55" applyFont="1" applyAlignment="1">
      <alignment vertical="center"/>
      <protection/>
    </xf>
    <xf numFmtId="14" fontId="34" fillId="0" borderId="0" xfId="55" applyNumberFormat="1" applyFont="1" applyBorder="1" applyAlignment="1">
      <alignment horizontal="left" vertical="center"/>
      <protection/>
    </xf>
    <xf numFmtId="0" fontId="34" fillId="0" borderId="0" xfId="55" applyFont="1" applyBorder="1" applyAlignment="1">
      <alignment vertical="center"/>
      <protection/>
    </xf>
    <xf numFmtId="0" fontId="32" fillId="0" borderId="0" xfId="55" applyFont="1" applyAlignment="1">
      <alignment vertical="center"/>
      <protection/>
    </xf>
    <xf numFmtId="14" fontId="44" fillId="0" borderId="0" xfId="55" applyNumberFormat="1" applyFont="1" applyBorder="1" applyAlignment="1">
      <alignment horizontal="left" vertical="center"/>
      <protection/>
    </xf>
    <xf numFmtId="0" fontId="32" fillId="0" borderId="0" xfId="56" applyFont="1" applyAlignment="1">
      <alignment horizontal="center"/>
      <protection/>
    </xf>
    <xf numFmtId="0" fontId="21" fillId="0" borderId="0" xfId="55" applyFont="1" applyAlignment="1">
      <alignment vertical="center"/>
      <protection/>
    </xf>
    <xf numFmtId="0" fontId="27" fillId="0" borderId="0" xfId="56" applyFont="1" applyAlignment="1">
      <alignment horizontal="center"/>
      <protection/>
    </xf>
    <xf numFmtId="0" fontId="27" fillId="0" borderId="0" xfId="55" applyFont="1" applyBorder="1" applyAlignment="1">
      <alignment vertical="center"/>
      <protection/>
    </xf>
    <xf numFmtId="174" fontId="25" fillId="0" borderId="0" xfId="56" applyNumberFormat="1" applyFont="1" applyBorder="1">
      <alignment/>
      <protection/>
    </xf>
    <xf numFmtId="16" fontId="24" fillId="25" borderId="10" xfId="56" applyNumberFormat="1" applyFont="1" applyFill="1" applyBorder="1" applyAlignment="1">
      <alignment vertical="center" wrapText="1"/>
      <protection/>
    </xf>
    <xf numFmtId="0" fontId="25" fillId="25" borderId="10" xfId="56" applyFont="1" applyFill="1" applyBorder="1" applyAlignment="1">
      <alignment vertical="center" wrapText="1"/>
      <protection/>
    </xf>
    <xf numFmtId="0" fontId="25" fillId="25" borderId="10" xfId="56" applyFont="1" applyFill="1" applyBorder="1" applyAlignment="1">
      <alignment vertical="center"/>
      <protection/>
    </xf>
    <xf numFmtId="175" fontId="21" fillId="25" borderId="10" xfId="43" applyNumberFormat="1" applyFont="1" applyFill="1" applyBorder="1" applyAlignment="1">
      <alignment horizontal="center" vertical="center"/>
    </xf>
    <xf numFmtId="175" fontId="27" fillId="24" borderId="10" xfId="0" applyNumberFormat="1" applyFont="1" applyFill="1" applyBorder="1" applyAlignment="1">
      <alignment horizontal="center" vertical="center" wrapText="1"/>
    </xf>
    <xf numFmtId="175" fontId="32" fillId="25" borderId="10" xfId="0" applyNumberFormat="1" applyFont="1" applyFill="1" applyBorder="1" applyAlignment="1">
      <alignment horizontal="center" vertical="center" wrapText="1"/>
    </xf>
    <xf numFmtId="175" fontId="32" fillId="25" borderId="12" xfId="56" applyNumberFormat="1" applyFont="1" applyFill="1" applyBorder="1" applyAlignment="1">
      <alignment horizontal="center" vertical="center"/>
      <protection/>
    </xf>
    <xf numFmtId="175" fontId="32" fillId="25" borderId="10" xfId="56" applyNumberFormat="1" applyFont="1" applyFill="1" applyBorder="1" applyAlignment="1">
      <alignment horizontal="center" vertical="center"/>
      <protection/>
    </xf>
    <xf numFmtId="175" fontId="32" fillId="25" borderId="10" xfId="56" applyNumberFormat="1" applyFont="1" applyFill="1" applyBorder="1" applyAlignment="1">
      <alignment horizontal="center"/>
      <protection/>
    </xf>
    <xf numFmtId="175" fontId="27" fillId="25" borderId="10" xfId="59" applyNumberFormat="1" applyFont="1" applyFill="1" applyBorder="1" applyAlignment="1">
      <alignment horizontal="center" vertical="center"/>
      <protection/>
    </xf>
    <xf numFmtId="175" fontId="27" fillId="24" borderId="10" xfId="43" applyNumberFormat="1" applyFont="1" applyFill="1" applyBorder="1" applyAlignment="1">
      <alignment horizontal="center" vertical="center" wrapText="1"/>
    </xf>
    <xf numFmtId="175" fontId="27" fillId="0" borderId="10" xfId="43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0" fontId="44" fillId="0" borderId="0" xfId="55" applyFont="1" applyAlignment="1">
      <alignment/>
      <protection/>
    </xf>
    <xf numFmtId="0" fontId="32" fillId="0" borderId="0" xfId="58" applyFont="1" applyBorder="1" applyAlignment="1">
      <alignment horizontal="center" wrapText="1"/>
      <protection/>
    </xf>
    <xf numFmtId="0" fontId="45" fillId="0" borderId="0" xfId="54" applyFont="1" applyAlignme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0" fontId="25" fillId="0" borderId="12" xfId="56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left"/>
      <protection/>
    </xf>
    <xf numFmtId="0" fontId="27" fillId="0" borderId="0" xfId="54" applyFont="1" applyBorder="1">
      <alignment/>
      <protection/>
    </xf>
    <xf numFmtId="0" fontId="21" fillId="0" borderId="0" xfId="58" applyFont="1" applyBorder="1" applyAlignment="1">
      <alignment horizontal="center" wrapText="1"/>
      <protection/>
    </xf>
    <xf numFmtId="0" fontId="32" fillId="0" borderId="0" xfId="56" applyFont="1">
      <alignment/>
      <protection/>
    </xf>
    <xf numFmtId="0" fontId="27" fillId="0" borderId="0" xfId="0" applyFont="1" applyAlignment="1">
      <alignment/>
    </xf>
    <xf numFmtId="0" fontId="27" fillId="25" borderId="10" xfId="56" applyFont="1" applyFill="1" applyBorder="1" applyAlignment="1">
      <alignment horizontal="center" vertical="center" wrapText="1"/>
      <protection/>
    </xf>
    <xf numFmtId="0" fontId="31" fillId="0" borderId="10" xfId="56" applyFont="1" applyFill="1" applyBorder="1" applyAlignment="1">
      <alignment vertical="center" wrapText="1"/>
      <protection/>
    </xf>
    <xf numFmtId="0" fontId="27" fillId="25" borderId="11" xfId="56" applyFont="1" applyFill="1" applyBorder="1" applyAlignment="1">
      <alignment horizontal="center" vertical="center" wrapText="1"/>
      <protection/>
    </xf>
    <xf numFmtId="0" fontId="32" fillId="0" borderId="10" xfId="56" applyFont="1" applyFill="1" applyBorder="1" applyAlignment="1">
      <alignment horizontal="left" vertical="center" wrapText="1"/>
      <protection/>
    </xf>
    <xf numFmtId="0" fontId="32" fillId="25" borderId="11" xfId="0" applyFont="1" applyFill="1" applyBorder="1" applyAlignment="1">
      <alignment vertical="center" wrapText="1"/>
    </xf>
    <xf numFmtId="0" fontId="32" fillId="25" borderId="11" xfId="56" applyFont="1" applyFill="1" applyBorder="1" applyAlignment="1">
      <alignment vertical="center" wrapText="1"/>
      <protection/>
    </xf>
    <xf numFmtId="0" fontId="32" fillId="25" borderId="10" xfId="56" applyFont="1" applyFill="1" applyBorder="1" applyAlignment="1">
      <alignment vertical="center" wrapText="1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27" fillId="0" borderId="0" xfId="57" applyFont="1" applyAlignment="1">
      <alignment vertical="center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8" fillId="0" borderId="12" xfId="56" applyFont="1" applyFill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vertical="center"/>
      <protection/>
    </xf>
    <xf numFmtId="0" fontId="27" fillId="0" borderId="12" xfId="57" applyFont="1" applyFill="1" applyBorder="1" applyAlignment="1">
      <alignment horizontal="center" vertical="center"/>
      <protection/>
    </xf>
    <xf numFmtId="3" fontId="28" fillId="0" borderId="10" xfId="57" applyNumberFormat="1" applyFont="1" applyFill="1" applyBorder="1" applyAlignment="1">
      <alignment horizontal="center" vertical="center"/>
      <protection/>
    </xf>
    <xf numFmtId="2" fontId="28" fillId="0" borderId="12" xfId="57" applyNumberFormat="1" applyFont="1" applyFill="1" applyBorder="1" applyAlignment="1">
      <alignment horizontal="center" vertical="center"/>
      <protection/>
    </xf>
    <xf numFmtId="4" fontId="28" fillId="0" borderId="12" xfId="57" applyNumberFormat="1" applyFont="1" applyFill="1" applyBorder="1" applyAlignment="1">
      <alignment horizontal="center" vertical="center"/>
      <protection/>
    </xf>
    <xf numFmtId="175" fontId="28" fillId="0" borderId="10" xfId="57" applyNumberFormat="1" applyFont="1" applyFill="1" applyBorder="1" applyAlignment="1">
      <alignment horizontal="center" vertical="center"/>
      <protection/>
    </xf>
    <xf numFmtId="0" fontId="27" fillId="0" borderId="12" xfId="57" applyFont="1" applyFill="1" applyBorder="1" applyAlignment="1">
      <alignment vertical="center" wrapText="1"/>
      <protection/>
    </xf>
    <xf numFmtId="0" fontId="50" fillId="0" borderId="14" xfId="0" applyFont="1" applyBorder="1" applyAlignment="1">
      <alignment vertical="center" wrapText="1"/>
    </xf>
    <xf numFmtId="0" fontId="27" fillId="0" borderId="10" xfId="57" applyFont="1" applyFill="1" applyBorder="1" applyAlignment="1">
      <alignment vertical="center" wrapText="1"/>
      <protection/>
    </xf>
    <xf numFmtId="0" fontId="27" fillId="0" borderId="11" xfId="57" applyFont="1" applyFill="1" applyBorder="1" applyAlignment="1">
      <alignment vertical="center"/>
      <protection/>
    </xf>
    <xf numFmtId="0" fontId="27" fillId="0" borderId="13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vertical="center"/>
      <protection/>
    </xf>
    <xf numFmtId="0" fontId="27" fillId="0" borderId="0" xfId="57" applyFont="1" applyBorder="1" applyAlignment="1">
      <alignment vertical="center"/>
      <protection/>
    </xf>
    <xf numFmtId="0" fontId="34" fillId="0" borderId="0" xfId="55" applyFont="1" applyAlignment="1">
      <alignment vertical="center"/>
      <protection/>
    </xf>
    <xf numFmtId="175" fontId="21" fillId="25" borderId="10" xfId="45" applyNumberFormat="1" applyFont="1" applyFill="1" applyBorder="1" applyAlignment="1">
      <alignment horizontal="center" vertical="center"/>
    </xf>
    <xf numFmtId="2" fontId="28" fillId="0" borderId="10" xfId="57" applyNumberFormat="1" applyFont="1" applyFill="1" applyBorder="1" applyAlignment="1">
      <alignment horizontal="center" vertical="center"/>
      <protection/>
    </xf>
    <xf numFmtId="4" fontId="28" fillId="0" borderId="10" xfId="57" applyNumberFormat="1" applyFont="1" applyFill="1" applyBorder="1" applyAlignment="1">
      <alignment horizontal="center" vertical="center"/>
      <protection/>
    </xf>
    <xf numFmtId="2" fontId="28" fillId="0" borderId="0" xfId="57" applyNumberFormat="1" applyFont="1" applyFill="1" applyBorder="1" applyAlignment="1">
      <alignment horizontal="center" vertical="center"/>
      <protection/>
    </xf>
    <xf numFmtId="4" fontId="28" fillId="0" borderId="0" xfId="57" applyNumberFormat="1" applyFont="1" applyFill="1" applyBorder="1" applyAlignment="1">
      <alignment horizontal="center" vertical="center"/>
      <protection/>
    </xf>
    <xf numFmtId="0" fontId="32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44" fillId="0" borderId="0" xfId="55" applyFont="1" applyAlignment="1">
      <alignment vertical="center"/>
      <protection/>
    </xf>
    <xf numFmtId="0" fontId="32" fillId="0" borderId="0" xfId="58" applyFont="1" applyBorder="1" applyAlignment="1">
      <alignment horizontal="center" vertical="center" wrapText="1"/>
      <protection/>
    </xf>
    <xf numFmtId="175" fontId="27" fillId="25" borderId="10" xfId="43" applyNumberFormat="1" applyFont="1" applyFill="1" applyBorder="1" applyAlignment="1">
      <alignment horizontal="center" vertical="center" wrapText="1"/>
    </xf>
    <xf numFmtId="175" fontId="27" fillId="25" borderId="10" xfId="43" applyNumberFormat="1" applyFont="1" applyFill="1" applyBorder="1" applyAlignment="1">
      <alignment horizontal="center" vertical="center"/>
    </xf>
    <xf numFmtId="16" fontId="27" fillId="0" borderId="10" xfId="56" applyNumberFormat="1" applyFont="1" applyBorder="1" applyAlignment="1">
      <alignment vertical="center" wrapText="1"/>
      <protection/>
    </xf>
    <xf numFmtId="0" fontId="27" fillId="25" borderId="10" xfId="0" applyFont="1" applyFill="1" applyBorder="1" applyAlignment="1">
      <alignment vertical="center" wrapText="1"/>
    </xf>
    <xf numFmtId="175" fontId="28" fillId="0" borderId="0" xfId="57" applyNumberFormat="1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37" fillId="0" borderId="0" xfId="55" applyFont="1" applyAlignment="1">
      <alignment vertical="center"/>
      <protection/>
    </xf>
    <xf numFmtId="0" fontId="21" fillId="0" borderId="10" xfId="57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horizontal="left"/>
      <protection/>
    </xf>
    <xf numFmtId="2" fontId="21" fillId="0" borderId="10" xfId="56" applyNumberFormat="1" applyFont="1" applyFill="1" applyBorder="1" applyAlignment="1">
      <alignment horizontal="center" wrapText="1"/>
      <protection/>
    </xf>
    <xf numFmtId="2" fontId="22" fillId="0" borderId="10" xfId="5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57" applyFont="1" applyFill="1" applyBorder="1" applyAlignment="1">
      <alignment horizontal="left"/>
      <protection/>
    </xf>
    <xf numFmtId="0" fontId="32" fillId="0" borderId="10" xfId="57" applyFont="1" applyFill="1" applyBorder="1" applyAlignment="1">
      <alignment horizontal="center" wrapText="1"/>
      <protection/>
    </xf>
    <xf numFmtId="2" fontId="32" fillId="0" borderId="10" xfId="56" applyNumberFormat="1" applyFont="1" applyFill="1" applyBorder="1" applyAlignment="1">
      <alignment horizontal="center" wrapText="1"/>
      <protection/>
    </xf>
    <xf numFmtId="2" fontId="32" fillId="0" borderId="10" xfId="56" applyNumberFormat="1" applyFont="1" applyBorder="1" applyAlignment="1">
      <alignment horizontal="center" wrapText="1"/>
      <protection/>
    </xf>
    <xf numFmtId="2" fontId="33" fillId="0" borderId="10" xfId="56" applyNumberFormat="1" applyFont="1" applyFill="1" applyBorder="1" applyAlignment="1">
      <alignment horizontal="center" wrapText="1"/>
      <protection/>
    </xf>
    <xf numFmtId="0" fontId="51" fillId="0" borderId="0" xfId="57" applyFont="1" applyFill="1" applyBorder="1" applyAlignment="1">
      <alignment vertical="center"/>
      <protection/>
    </xf>
    <xf numFmtId="0" fontId="23" fillId="0" borderId="0" xfId="57" applyFont="1" applyFill="1" applyBorder="1" applyAlignment="1">
      <alignment vertical="center"/>
      <protection/>
    </xf>
    <xf numFmtId="0" fontId="27" fillId="0" borderId="12" xfId="57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31" fillId="0" borderId="10" xfId="57" applyFont="1" applyFill="1" applyBorder="1" applyAlignment="1">
      <alignment horizontal="left"/>
      <protection/>
    </xf>
    <xf numFmtId="2" fontId="32" fillId="0" borderId="12" xfId="57" applyNumberFormat="1" applyFont="1" applyFill="1" applyBorder="1" applyAlignment="1">
      <alignment horizontal="center"/>
      <protection/>
    </xf>
    <xf numFmtId="4" fontId="32" fillId="0" borderId="12" xfId="57" applyNumberFormat="1" applyFont="1" applyFill="1" applyBorder="1" applyAlignment="1">
      <alignment horizontal="center"/>
      <protection/>
    </xf>
    <xf numFmtId="2" fontId="40" fillId="0" borderId="10" xfId="57" applyNumberFormat="1" applyFont="1" applyFill="1" applyBorder="1" applyAlignment="1">
      <alignment horizontal="center" vertical="center"/>
      <protection/>
    </xf>
    <xf numFmtId="2" fontId="31" fillId="0" borderId="12" xfId="57" applyNumberFormat="1" applyFont="1" applyFill="1" applyBorder="1" applyAlignment="1">
      <alignment horizontal="center" vertical="center"/>
      <protection/>
    </xf>
    <xf numFmtId="49" fontId="21" fillId="0" borderId="10" xfId="57" applyNumberFormat="1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vertical="center"/>
      <protection/>
    </xf>
    <xf numFmtId="0" fontId="31" fillId="0" borderId="10" xfId="57" applyFont="1" applyFill="1" applyBorder="1" applyAlignment="1">
      <alignment horizontal="left" vertical="center"/>
      <protection/>
    </xf>
    <xf numFmtId="0" fontId="49" fillId="0" borderId="15" xfId="57" applyFont="1" applyFill="1" applyBorder="1" applyAlignment="1">
      <alignment/>
      <protection/>
    </xf>
    <xf numFmtId="49" fontId="22" fillId="0" borderId="10" xfId="57" applyNumberFormat="1" applyFont="1" applyFill="1" applyBorder="1" applyAlignment="1">
      <alignment horizontal="center" vertical="center" wrapText="1"/>
      <protection/>
    </xf>
    <xf numFmtId="0" fontId="49" fillId="0" borderId="12" xfId="57" applyFont="1" applyFill="1" applyBorder="1" applyAlignment="1">
      <alignment vertical="center"/>
      <protection/>
    </xf>
    <xf numFmtId="0" fontId="49" fillId="0" borderId="15" xfId="57" applyFont="1" applyFill="1" applyBorder="1" applyAlignment="1">
      <alignment vertical="center"/>
      <protection/>
    </xf>
    <xf numFmtId="0" fontId="49" fillId="0" borderId="14" xfId="57" applyFont="1" applyFill="1" applyBorder="1" applyAlignment="1">
      <alignment vertical="center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left" vertical="center"/>
      <protection/>
    </xf>
    <xf numFmtId="0" fontId="49" fillId="0" borderId="10" xfId="57" applyFont="1" applyFill="1" applyBorder="1" applyAlignment="1">
      <alignment horizontal="left" vertical="center" wrapText="1"/>
      <protection/>
    </xf>
    <xf numFmtId="0" fontId="31" fillId="0" borderId="10" xfId="57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/>
      <protection/>
    </xf>
    <xf numFmtId="0" fontId="49" fillId="0" borderId="10" xfId="57" applyFont="1" applyFill="1" applyBorder="1" applyAlignment="1">
      <alignment vertical="center" wrapText="1"/>
      <protection/>
    </xf>
    <xf numFmtId="49" fontId="21" fillId="0" borderId="10" xfId="57" applyNumberFormat="1" applyFont="1" applyFill="1" applyBorder="1" applyAlignment="1">
      <alignment horizontal="center" vertical="center" wrapText="1"/>
      <protection/>
    </xf>
    <xf numFmtId="2" fontId="31" fillId="0" borderId="10" xfId="56" applyNumberFormat="1" applyFont="1" applyFill="1" applyBorder="1" applyAlignment="1">
      <alignment horizontal="center" vertical="center" wrapText="1"/>
      <protection/>
    </xf>
    <xf numFmtId="2" fontId="31" fillId="0" borderId="10" xfId="56" applyNumberFormat="1" applyFont="1" applyBorder="1" applyAlignment="1">
      <alignment horizontal="center" vertical="center" wrapText="1"/>
      <protection/>
    </xf>
    <xf numFmtId="2" fontId="40" fillId="0" borderId="10" xfId="56" applyNumberFormat="1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left" vertical="center" wrapText="1"/>
      <protection/>
    </xf>
    <xf numFmtId="0" fontId="31" fillId="0" borderId="12" xfId="57" applyFont="1" applyFill="1" applyBorder="1" applyAlignment="1">
      <alignment horizontal="left" vertical="center"/>
      <protection/>
    </xf>
    <xf numFmtId="0" fontId="49" fillId="0" borderId="12" xfId="57" applyFont="1" applyFill="1" applyBorder="1" applyAlignment="1">
      <alignment vertical="center" wrapText="1"/>
      <protection/>
    </xf>
    <xf numFmtId="0" fontId="49" fillId="0" borderId="15" xfId="57" applyFont="1" applyFill="1" applyBorder="1" applyAlignment="1">
      <alignment vertical="center" wrapText="1"/>
      <protection/>
    </xf>
    <xf numFmtId="0" fontId="49" fillId="0" borderId="14" xfId="57" applyFont="1" applyFill="1" applyBorder="1" applyAlignment="1">
      <alignment vertical="center" wrapText="1"/>
      <protection/>
    </xf>
    <xf numFmtId="0" fontId="49" fillId="0" borderId="15" xfId="57" applyFont="1" applyFill="1" applyBorder="1" applyAlignment="1">
      <alignment horizontal="center" vertical="center" wrapText="1"/>
      <protection/>
    </xf>
    <xf numFmtId="0" fontId="49" fillId="0" borderId="14" xfId="57" applyFont="1" applyFill="1" applyBorder="1" applyAlignment="1">
      <alignment horizontal="center" vertical="center" wrapText="1"/>
      <protection/>
    </xf>
    <xf numFmtId="2" fontId="33" fillId="0" borderId="10" xfId="56" applyNumberFormat="1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26" fillId="0" borderId="15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wrapText="1"/>
      <protection/>
    </xf>
    <xf numFmtId="0" fontId="26" fillId="0" borderId="15" xfId="57" applyFont="1" applyFill="1" applyBorder="1" applyAlignment="1">
      <alignment vertical="center"/>
      <protection/>
    </xf>
    <xf numFmtId="0" fontId="26" fillId="0" borderId="15" xfId="57" applyFont="1" applyFill="1" applyBorder="1" applyAlignment="1">
      <alignment/>
      <protection/>
    </xf>
    <xf numFmtId="0" fontId="38" fillId="0" borderId="14" xfId="57" applyFont="1" applyFill="1" applyBorder="1" applyAlignment="1">
      <alignment vertical="center"/>
      <protection/>
    </xf>
    <xf numFmtId="0" fontId="38" fillId="0" borderId="14" xfId="57" applyFont="1" applyFill="1" applyBorder="1" applyAlignment="1">
      <alignment/>
      <protection/>
    </xf>
    <xf numFmtId="0" fontId="33" fillId="0" borderId="15" xfId="57" applyFont="1" applyFill="1" applyBorder="1" applyAlignment="1">
      <alignment vertical="center" wrapText="1"/>
      <protection/>
    </xf>
    <xf numFmtId="0" fontId="33" fillId="0" borderId="14" xfId="57" applyFont="1" applyFill="1" applyBorder="1" applyAlignment="1">
      <alignment vertical="center" wrapText="1"/>
      <protection/>
    </xf>
    <xf numFmtId="0" fontId="31" fillId="0" borderId="10" xfId="57" applyFont="1" applyFill="1" applyBorder="1" applyAlignment="1">
      <alignment horizontal="left" wrapText="1"/>
      <protection/>
    </xf>
    <xf numFmtId="0" fontId="0" fillId="0" borderId="0" xfId="0" applyAlignment="1">
      <alignment vertical="center"/>
    </xf>
    <xf numFmtId="175" fontId="40" fillId="0" borderId="10" xfId="57" applyNumberFormat="1" applyFont="1" applyFill="1" applyBorder="1" applyAlignment="1">
      <alignment horizontal="center" vertical="center"/>
      <protection/>
    </xf>
    <xf numFmtId="2" fontId="32" fillId="0" borderId="12" xfId="57" applyNumberFormat="1" applyFont="1" applyFill="1" applyBorder="1" applyAlignment="1">
      <alignment horizontal="center" vertical="center"/>
      <protection/>
    </xf>
    <xf numFmtId="4" fontId="32" fillId="0" borderId="12" xfId="57" applyNumberFormat="1" applyFont="1" applyFill="1" applyBorder="1" applyAlignment="1">
      <alignment horizontal="center" vertical="center"/>
      <protection/>
    </xf>
    <xf numFmtId="0" fontId="49" fillId="0" borderId="12" xfId="57" applyFont="1" applyFill="1" applyBorder="1" applyAlignment="1">
      <alignment horizontal="left" vertical="center" wrapText="1"/>
      <protection/>
    </xf>
    <xf numFmtId="0" fontId="49" fillId="0" borderId="15" xfId="57" applyFont="1" applyFill="1" applyBorder="1" applyAlignment="1">
      <alignment wrapText="1"/>
      <protection/>
    </xf>
    <xf numFmtId="0" fontId="49" fillId="0" borderId="14" xfId="57" applyFont="1" applyFill="1" applyBorder="1" applyAlignment="1">
      <alignment wrapText="1"/>
      <protection/>
    </xf>
    <xf numFmtId="2" fontId="32" fillId="0" borderId="10" xfId="56" applyNumberFormat="1" applyFont="1" applyFill="1" applyBorder="1" applyAlignment="1">
      <alignment horizontal="center" vertical="center" wrapText="1"/>
      <protection/>
    </xf>
    <xf numFmtId="2" fontId="32" fillId="0" borderId="10" xfId="56" applyNumberFormat="1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27" fillId="25" borderId="10" xfId="59" applyFont="1" applyFill="1" applyBorder="1" applyAlignment="1">
      <alignment horizontal="center" vertical="center"/>
      <protection/>
    </xf>
    <xf numFmtId="176" fontId="32" fillId="25" borderId="10" xfId="43" applyNumberFormat="1" applyFont="1" applyFill="1" applyBorder="1" applyAlignment="1">
      <alignment horizontal="center" vertical="center"/>
    </xf>
    <xf numFmtId="176" fontId="32" fillId="25" borderId="10" xfId="45" applyNumberFormat="1" applyFont="1" applyFill="1" applyBorder="1" applyAlignment="1">
      <alignment horizontal="center" vertical="center"/>
    </xf>
    <xf numFmtId="0" fontId="27" fillId="0" borderId="10" xfId="57" applyFont="1" applyFill="1" applyBorder="1" applyAlignment="1">
      <alignment horizontal="center"/>
      <protection/>
    </xf>
    <xf numFmtId="0" fontId="32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2" fontId="57" fillId="0" borderId="17" xfId="0" applyNumberFormat="1" applyFont="1" applyBorder="1" applyAlignment="1">
      <alignment horizontal="center" vertical="center"/>
    </xf>
    <xf numFmtId="2" fontId="57" fillId="0" borderId="18" xfId="0" applyNumberFormat="1" applyFont="1" applyBorder="1" applyAlignment="1">
      <alignment horizontal="center" vertical="center"/>
    </xf>
    <xf numFmtId="2" fontId="32" fillId="0" borderId="16" xfId="56" applyNumberFormat="1" applyFont="1" applyFill="1" applyBorder="1" applyAlignment="1">
      <alignment horizontal="center" wrapText="1"/>
      <protection/>
    </xf>
    <xf numFmtId="2" fontId="32" fillId="0" borderId="16" xfId="56" applyNumberFormat="1" applyFont="1" applyBorder="1" applyAlignment="1">
      <alignment horizontal="center" wrapText="1"/>
      <protection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2" fontId="32" fillId="0" borderId="10" xfId="57" applyNumberFormat="1" applyFont="1" applyFill="1" applyBorder="1" applyAlignment="1">
      <alignment horizontal="center" vertical="center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1" fillId="0" borderId="15" xfId="56" applyFont="1" applyFill="1" applyBorder="1" applyAlignment="1">
      <alignment vertical="center" wrapText="1"/>
      <protection/>
    </xf>
    <xf numFmtId="0" fontId="27" fillId="0" borderId="15" xfId="56" applyFont="1" applyBorder="1" applyAlignment="1">
      <alignment horizontal="center" vertical="center" wrapText="1"/>
      <protection/>
    </xf>
    <xf numFmtId="176" fontId="32" fillId="25" borderId="15" xfId="43" applyNumberFormat="1" applyFont="1" applyFill="1" applyBorder="1" applyAlignment="1">
      <alignment horizontal="center" vertical="center"/>
    </xf>
    <xf numFmtId="0" fontId="32" fillId="0" borderId="10" xfId="56" applyFont="1" applyFill="1" applyBorder="1" applyAlignment="1">
      <alignment horizontal="center" vertical="center" wrapText="1"/>
      <protection/>
    </xf>
    <xf numFmtId="176" fontId="32" fillId="0" borderId="10" xfId="43" applyNumberFormat="1" applyFont="1" applyFill="1" applyBorder="1" applyAlignment="1">
      <alignment horizontal="center" vertical="center"/>
    </xf>
    <xf numFmtId="175" fontId="28" fillId="0" borderId="10" xfId="43" applyNumberFormat="1" applyFont="1" applyBorder="1" applyAlignment="1">
      <alignment horizontal="center" vertical="center"/>
    </xf>
    <xf numFmtId="0" fontId="25" fillId="0" borderId="0" xfId="55" applyFont="1" applyBorder="1" applyAlignment="1">
      <alignment vertical="center"/>
      <protection/>
    </xf>
    <xf numFmtId="0" fontId="41" fillId="0" borderId="0" xfId="55" applyFont="1" applyAlignment="1">
      <alignment horizontal="center" vertical="center"/>
      <protection/>
    </xf>
    <xf numFmtId="0" fontId="21" fillId="25" borderId="11" xfId="56" applyFont="1" applyFill="1" applyBorder="1" applyAlignment="1">
      <alignment horizontal="center" vertical="center" wrapText="1"/>
      <protection/>
    </xf>
    <xf numFmtId="0" fontId="21" fillId="25" borderId="10" xfId="56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0" fontId="28" fillId="0" borderId="10" xfId="57" applyFont="1" applyFill="1" applyBorder="1" applyAlignment="1">
      <alignment horizontal="center" vertical="center" wrapText="1"/>
      <protection/>
    </xf>
    <xf numFmtId="2" fontId="32" fillId="0" borderId="10" xfId="57" applyNumberFormat="1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vertical="center"/>
    </xf>
    <xf numFmtId="0" fontId="28" fillId="0" borderId="10" xfId="57" applyFont="1" applyFill="1" applyBorder="1" applyAlignment="1">
      <alignment horizontal="left" wrapText="1"/>
      <protection/>
    </xf>
    <xf numFmtId="0" fontId="56" fillId="0" borderId="10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28" fillId="0" borderId="10" xfId="57" applyFont="1" applyFill="1" applyBorder="1" applyAlignment="1">
      <alignment horizontal="left"/>
      <protection/>
    </xf>
    <xf numFmtId="0" fontId="58" fillId="0" borderId="19" xfId="0" applyFont="1" applyBorder="1" applyAlignment="1">
      <alignment horizontal="center" vertical="center" wrapText="1"/>
    </xf>
    <xf numFmtId="2" fontId="33" fillId="0" borderId="19" xfId="56" applyNumberFormat="1" applyFont="1" applyFill="1" applyBorder="1" applyAlignment="1">
      <alignment horizontal="center" wrapText="1"/>
      <protection/>
    </xf>
    <xf numFmtId="2" fontId="33" fillId="0" borderId="19" xfId="56" applyNumberFormat="1" applyFont="1" applyBorder="1" applyAlignment="1">
      <alignment horizontal="center" wrapText="1"/>
      <protection/>
    </xf>
    <xf numFmtId="2" fontId="59" fillId="0" borderId="2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33" fillId="0" borderId="10" xfId="56" applyNumberFormat="1" applyFont="1" applyBorder="1" applyAlignment="1">
      <alignment horizontal="center" wrapText="1"/>
      <protection/>
    </xf>
    <xf numFmtId="2" fontId="59" fillId="0" borderId="10" xfId="0" applyNumberFormat="1" applyFont="1" applyBorder="1" applyAlignment="1">
      <alignment horizontal="center" vertical="center"/>
    </xf>
    <xf numFmtId="176" fontId="32" fillId="0" borderId="10" xfId="67" applyNumberFormat="1" applyFont="1" applyFill="1" applyBorder="1" applyAlignment="1">
      <alignment horizontal="center" vertical="center"/>
    </xf>
    <xf numFmtId="176" fontId="32" fillId="0" borderId="10" xfId="57" applyNumberFormat="1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44" fillId="0" borderId="0" xfId="55" applyFont="1" applyBorder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2" fontId="25" fillId="0" borderId="0" xfId="56" applyNumberFormat="1" applyFont="1">
      <alignment/>
      <protection/>
    </xf>
    <xf numFmtId="0" fontId="32" fillId="0" borderId="0" xfId="56" applyFont="1" applyBorder="1" applyAlignment="1">
      <alignment horizontal="right"/>
      <protection/>
    </xf>
    <xf numFmtId="176" fontId="32" fillId="25" borderId="0" xfId="43" applyNumberFormat="1" applyFont="1" applyFill="1" applyBorder="1" applyAlignment="1">
      <alignment horizontal="right" vertical="center"/>
    </xf>
    <xf numFmtId="176" fontId="32" fillId="0" borderId="0" xfId="43" applyNumberFormat="1" applyFont="1" applyFill="1" applyBorder="1" applyAlignment="1">
      <alignment horizontal="right" vertical="center"/>
    </xf>
    <xf numFmtId="2" fontId="32" fillId="0" borderId="0" xfId="56" applyNumberFormat="1" applyFont="1" applyBorder="1" applyAlignment="1">
      <alignment horizontal="right"/>
      <protection/>
    </xf>
    <xf numFmtId="0" fontId="25" fillId="0" borderId="0" xfId="56" applyFont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27" fillId="0" borderId="0" xfId="56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2" fontId="45" fillId="0" borderId="0" xfId="0" applyNumberFormat="1" applyFont="1" applyAlignment="1">
      <alignment/>
    </xf>
    <xf numFmtId="2" fontId="50" fillId="0" borderId="0" xfId="0" applyNumberFormat="1" applyFont="1" applyAlignment="1">
      <alignment horizontal="center" vertical="center"/>
    </xf>
    <xf numFmtId="0" fontId="31" fillId="0" borderId="10" xfId="56" applyFont="1" applyFill="1" applyBorder="1" applyAlignment="1">
      <alignment horizontal="center" vertical="center" wrapText="1"/>
      <protection/>
    </xf>
    <xf numFmtId="0" fontId="31" fillId="25" borderId="10" xfId="56" applyFont="1" applyFill="1" applyBorder="1" applyAlignment="1">
      <alignment vertical="center" wrapText="1"/>
      <protection/>
    </xf>
    <xf numFmtId="0" fontId="31" fillId="25" borderId="10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7" fillId="0" borderId="0" xfId="56" applyFont="1" applyFill="1" applyBorder="1" applyAlignment="1">
      <alignment horizontal="center" vertical="center" wrapText="1"/>
      <protection/>
    </xf>
    <xf numFmtId="2" fontId="45" fillId="0" borderId="0" xfId="0" applyNumberFormat="1" applyFont="1" applyBorder="1" applyAlignment="1">
      <alignment horizontal="center" vertical="center"/>
    </xf>
    <xf numFmtId="175" fontId="28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4" fontId="25" fillId="0" borderId="0" xfId="55" applyNumberFormat="1" applyFont="1" applyBorder="1" applyAlignment="1">
      <alignment horizontal="left" vertical="center"/>
      <protection/>
    </xf>
    <xf numFmtId="14" fontId="32" fillId="0" borderId="0" xfId="55" applyNumberFormat="1" applyFont="1" applyBorder="1" applyAlignment="1">
      <alignment horizontal="left" vertical="center"/>
      <protection/>
    </xf>
    <xf numFmtId="14" fontId="21" fillId="0" borderId="0" xfId="55" applyNumberFormat="1" applyFont="1" applyBorder="1" applyAlignment="1">
      <alignment horizontal="left" vertical="center"/>
      <protection/>
    </xf>
    <xf numFmtId="175" fontId="28" fillId="0" borderId="10" xfId="0" applyNumberFormat="1" applyFont="1" applyBorder="1" applyAlignment="1">
      <alignment horizontal="center" vertical="center"/>
    </xf>
    <xf numFmtId="14" fontId="27" fillId="0" borderId="0" xfId="55" applyNumberFormat="1" applyFont="1" applyBorder="1" applyAlignment="1">
      <alignment horizontal="left" vertical="center"/>
      <protection/>
    </xf>
    <xf numFmtId="0" fontId="3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center" vertical="center"/>
      <protection/>
    </xf>
    <xf numFmtId="0" fontId="32" fillId="0" borderId="0" xfId="57" applyFont="1" applyFill="1" applyBorder="1" applyAlignment="1">
      <alignment horizontal="left" vertical="center" wrapText="1"/>
      <protection/>
    </xf>
    <xf numFmtId="0" fontId="33" fillId="0" borderId="0" xfId="55" applyFont="1" applyBorder="1" applyAlignment="1">
      <alignment horizontal="center" vertical="center"/>
      <protection/>
    </xf>
    <xf numFmtId="0" fontId="21" fillId="0" borderId="21" xfId="56" applyFont="1" applyBorder="1" applyAlignment="1">
      <alignment horizontal="left" vertical="center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27" fillId="0" borderId="22" xfId="56" applyFont="1" applyBorder="1" applyAlignment="1">
      <alignment horizontal="right" vertical="center"/>
      <protection/>
    </xf>
    <xf numFmtId="0" fontId="37" fillId="0" borderId="0" xfId="55" applyFont="1" applyBorder="1" applyAlignment="1">
      <alignment horizontal="center" vertical="center"/>
      <protection/>
    </xf>
    <xf numFmtId="0" fontId="40" fillId="0" borderId="0" xfId="55" applyFont="1" applyAlignment="1">
      <alignment horizontal="center" vertical="center" wrapText="1"/>
      <protection/>
    </xf>
    <xf numFmtId="0" fontId="40" fillId="0" borderId="0" xfId="55" applyFont="1" applyAlignment="1">
      <alignment horizontal="center" vertical="center"/>
      <protection/>
    </xf>
    <xf numFmtId="0" fontId="44" fillId="0" borderId="22" xfId="55" applyFont="1" applyBorder="1" applyAlignment="1">
      <alignment horizontal="right" vertical="center"/>
      <protection/>
    </xf>
    <xf numFmtId="0" fontId="25" fillId="0" borderId="0" xfId="56" applyFont="1" applyBorder="1" applyAlignment="1">
      <alignment horizontal="left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3" fillId="0" borderId="21" xfId="56" applyFont="1" applyBorder="1" applyAlignment="1">
      <alignment horizontal="left" vertical="top" wrapText="1"/>
      <protection/>
    </xf>
    <xf numFmtId="0" fontId="48" fillId="0" borderId="0" xfId="55" applyFont="1" applyAlignment="1">
      <alignment horizontal="center" vertical="center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56" applyFont="1" applyBorder="1" applyAlignment="1">
      <alignment horizontal="center" vertical="center" wrapText="1"/>
      <protection/>
    </xf>
    <xf numFmtId="0" fontId="49" fillId="0" borderId="15" xfId="56" applyFont="1" applyBorder="1" applyAlignment="1">
      <alignment horizontal="center" vertical="center" wrapText="1"/>
      <protection/>
    </xf>
    <xf numFmtId="0" fontId="49" fillId="0" borderId="14" xfId="56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46" fillId="0" borderId="0" xfId="55" applyFont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38" fillId="0" borderId="12" xfId="56" applyFont="1" applyBorder="1" applyAlignment="1">
      <alignment horizontal="center" vertical="center" wrapText="1"/>
      <protection/>
    </xf>
    <xf numFmtId="0" fontId="38" fillId="0" borderId="15" xfId="56" applyFont="1" applyBorder="1" applyAlignment="1">
      <alignment horizontal="center" vertical="center" wrapText="1"/>
      <protection/>
    </xf>
    <xf numFmtId="0" fontId="38" fillId="0" borderId="14" xfId="56" applyFont="1" applyBorder="1" applyAlignment="1">
      <alignment horizontal="center" vertical="center" wrapText="1"/>
      <protection/>
    </xf>
    <xf numFmtId="0" fontId="38" fillId="25" borderId="12" xfId="56" applyFont="1" applyFill="1" applyBorder="1" applyAlignment="1">
      <alignment horizontal="center" vertical="center"/>
      <protection/>
    </xf>
    <xf numFmtId="0" fontId="38" fillId="25" borderId="15" xfId="56" applyFont="1" applyFill="1" applyBorder="1" applyAlignment="1">
      <alignment horizontal="center" vertical="center"/>
      <protection/>
    </xf>
    <xf numFmtId="0" fontId="38" fillId="25" borderId="14" xfId="56" applyFont="1" applyFill="1" applyBorder="1" applyAlignment="1">
      <alignment horizontal="center" vertical="center"/>
      <protection/>
    </xf>
    <xf numFmtId="0" fontId="28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center" vertical="center"/>
      <protection/>
    </xf>
    <xf numFmtId="0" fontId="25" fillId="0" borderId="22" xfId="56" applyFont="1" applyBorder="1" applyAlignment="1">
      <alignment horizontal="right"/>
      <protection/>
    </xf>
    <xf numFmtId="0" fontId="33" fillId="0" borderId="0" xfId="56" applyFont="1" applyAlignment="1">
      <alignment horizontal="center"/>
      <protection/>
    </xf>
    <xf numFmtId="0" fontId="33" fillId="0" borderId="0" xfId="56" applyFont="1" applyAlignment="1">
      <alignment horizontal="center" wrapText="1"/>
      <protection/>
    </xf>
    <xf numFmtId="0" fontId="21" fillId="0" borderId="22" xfId="57" applyFont="1" applyFill="1" applyBorder="1" applyAlignment="1">
      <alignment horizontal="right" vertical="center"/>
      <protection/>
    </xf>
    <xf numFmtId="0" fontId="25" fillId="0" borderId="21" xfId="56" applyFont="1" applyBorder="1" applyAlignment="1">
      <alignment horizontal="left" vertical="top"/>
      <protection/>
    </xf>
    <xf numFmtId="0" fontId="41" fillId="0" borderId="0" xfId="55" applyFont="1" applyAlignment="1">
      <alignment horizontal="center" vertical="center"/>
      <protection/>
    </xf>
    <xf numFmtId="0" fontId="52" fillId="26" borderId="12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/>
    </xf>
    <xf numFmtId="0" fontId="52" fillId="26" borderId="14" xfId="0" applyFont="1" applyFill="1" applyBorder="1" applyAlignment="1">
      <alignment horizontal="center" vertical="center"/>
    </xf>
    <xf numFmtId="0" fontId="49" fillId="0" borderId="12" xfId="57" applyFont="1" applyFill="1" applyBorder="1" applyAlignment="1">
      <alignment horizontal="left" vertical="center"/>
      <protection/>
    </xf>
    <xf numFmtId="0" fontId="49" fillId="0" borderId="15" xfId="57" applyFont="1" applyFill="1" applyBorder="1" applyAlignment="1">
      <alignment horizontal="left" vertical="center"/>
      <protection/>
    </xf>
    <xf numFmtId="0" fontId="49" fillId="0" borderId="14" xfId="57" applyFont="1" applyFill="1" applyBorder="1" applyAlignment="1">
      <alignment horizontal="left" vertical="center"/>
      <protection/>
    </xf>
    <xf numFmtId="0" fontId="23" fillId="0" borderId="0" xfId="57" applyFont="1" applyFill="1" applyBorder="1" applyAlignment="1">
      <alignment horizontal="left" vertical="center" wrapText="1"/>
      <protection/>
    </xf>
    <xf numFmtId="0" fontId="23" fillId="0" borderId="21" xfId="57" applyFont="1" applyFill="1" applyBorder="1" applyAlignment="1">
      <alignment horizontal="left" vertical="center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60" fillId="26" borderId="10" xfId="0" applyFont="1" applyFill="1" applyBorder="1" applyAlignment="1">
      <alignment horizontal="center" vertical="center"/>
    </xf>
    <xf numFmtId="0" fontId="23" fillId="0" borderId="0" xfId="57" applyFont="1" applyFill="1" applyBorder="1" applyAlignment="1">
      <alignment horizontal="left" vertical="center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23" xfId="57" applyFont="1" applyFill="1" applyBorder="1" applyAlignment="1">
      <alignment horizontal="center" vertical="center" wrapText="1"/>
      <protection/>
    </xf>
    <xf numFmtId="0" fontId="28" fillId="0" borderId="19" xfId="57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28" fillId="0" borderId="24" xfId="57" applyFont="1" applyFill="1" applyBorder="1" applyAlignment="1">
      <alignment horizontal="center" vertical="center" wrapText="1"/>
      <protection/>
    </xf>
    <xf numFmtId="0" fontId="28" fillId="0" borderId="25" xfId="57" applyFont="1" applyFill="1" applyBorder="1" applyAlignment="1">
      <alignment horizontal="center" vertical="center" wrapText="1"/>
      <protection/>
    </xf>
    <xf numFmtId="0" fontId="28" fillId="0" borderId="26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 Microsoft Office Excel (2)" xfId="55"/>
    <cellStyle name="Обычный_МАССАЖ" xfId="56"/>
    <cellStyle name="Обычный_Прейскурант   2008 г" xfId="57"/>
    <cellStyle name="Обычный_Прейскурант  Летцы -декабрь  2008 г" xfId="58"/>
    <cellStyle name="Обычный_Расчеты по медик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view="pageBreakPreview" zoomScale="84" zoomScaleNormal="70" zoomScaleSheetLayoutView="84" workbookViewId="0" topLeftCell="A96">
      <selection activeCell="B114" sqref="B114"/>
    </sheetView>
  </sheetViews>
  <sheetFormatPr defaultColWidth="9.00390625" defaultRowHeight="12.75"/>
  <cols>
    <col min="1" max="1" width="8.625" style="110" customWidth="1"/>
    <col min="2" max="2" width="119.75390625" style="110" customWidth="1"/>
    <col min="3" max="3" width="23.75390625" style="110" customWidth="1"/>
    <col min="4" max="4" width="48.875" style="110" customWidth="1"/>
    <col min="5" max="5" width="33.625" style="110" customWidth="1"/>
    <col min="6" max="6" width="28.75390625" style="110" customWidth="1"/>
    <col min="7" max="7" width="51.625" style="110" hidden="1" customWidth="1"/>
    <col min="8" max="8" width="43.375" style="110" hidden="1" customWidth="1"/>
    <col min="9" max="9" width="9.25390625" style="110" bestFit="1" customWidth="1"/>
    <col min="10" max="10" width="0.2421875" style="110" customWidth="1"/>
    <col min="11" max="11" width="9.125" style="110" hidden="1" customWidth="1"/>
    <col min="12" max="16384" width="9.125" style="110" customWidth="1"/>
  </cols>
  <sheetData>
    <row r="1" spans="3:5" ht="18.75">
      <c r="C1" s="59" t="s">
        <v>188</v>
      </c>
      <c r="D1" s="2"/>
      <c r="E1" s="4"/>
    </row>
    <row r="2" spans="3:5" ht="18.75">
      <c r="C2" s="59" t="s">
        <v>141</v>
      </c>
      <c r="D2" s="2"/>
      <c r="E2" s="4"/>
    </row>
    <row r="3" spans="3:5" ht="18.75">
      <c r="C3" s="59" t="s">
        <v>140</v>
      </c>
      <c r="D3" s="2"/>
      <c r="E3" s="4"/>
    </row>
    <row r="4" spans="3:5" ht="18.75">
      <c r="C4" s="60" t="s">
        <v>254</v>
      </c>
      <c r="D4" s="2"/>
      <c r="E4" s="4"/>
    </row>
    <row r="9" spans="1:8" ht="20.25">
      <c r="A9" s="294" t="s">
        <v>125</v>
      </c>
      <c r="B9" s="294"/>
      <c r="C9" s="294"/>
      <c r="D9" s="294"/>
      <c r="E9" s="294"/>
      <c r="F9" s="294"/>
      <c r="G9" s="294"/>
      <c r="H9" s="294"/>
    </row>
    <row r="10" spans="1:8" ht="20.25">
      <c r="A10" s="294" t="s">
        <v>128</v>
      </c>
      <c r="B10" s="294"/>
      <c r="C10" s="294"/>
      <c r="D10" s="294"/>
      <c r="E10" s="294"/>
      <c r="F10" s="294"/>
      <c r="G10" s="37"/>
      <c r="H10" s="37"/>
    </row>
    <row r="11" spans="1:8" ht="20.25">
      <c r="A11" s="295" t="s">
        <v>252</v>
      </c>
      <c r="B11" s="295"/>
      <c r="C11" s="295"/>
      <c r="D11" s="295"/>
      <c r="E11" s="295"/>
      <c r="F11" s="295"/>
      <c r="G11" s="295"/>
      <c r="H11" s="295"/>
    </row>
    <row r="13" spans="1:8" ht="56.25">
      <c r="A13" s="111" t="s">
        <v>0</v>
      </c>
      <c r="B13" s="112" t="s">
        <v>1</v>
      </c>
      <c r="C13" s="113" t="s">
        <v>81</v>
      </c>
      <c r="D13" s="114" t="s">
        <v>161</v>
      </c>
      <c r="E13" s="115" t="s">
        <v>119</v>
      </c>
      <c r="F13" s="116" t="s">
        <v>177</v>
      </c>
      <c r="G13" s="114" t="s">
        <v>162</v>
      </c>
      <c r="H13" s="115" t="s">
        <v>119</v>
      </c>
    </row>
    <row r="14" spans="1:8" ht="18.75" hidden="1">
      <c r="A14" s="117"/>
      <c r="B14" s="118"/>
      <c r="C14" s="119"/>
      <c r="D14" s="119"/>
      <c r="E14" s="119"/>
      <c r="F14" s="120"/>
      <c r="G14" s="120"/>
      <c r="H14" s="120"/>
    </row>
    <row r="15" spans="1:8" ht="18.75">
      <c r="A15" s="117">
        <v>1</v>
      </c>
      <c r="B15" s="126" t="s">
        <v>214</v>
      </c>
      <c r="C15" s="119" t="s">
        <v>82</v>
      </c>
      <c r="D15" s="121">
        <f>F15/1.2</f>
        <v>27.5</v>
      </c>
      <c r="E15" s="122">
        <f>F15-D15</f>
        <v>5.5</v>
      </c>
      <c r="F15" s="123">
        <v>33</v>
      </c>
      <c r="G15" s="121" t="e">
        <f>#REF!/1.2</f>
        <v>#REF!</v>
      </c>
      <c r="H15" s="122" t="e">
        <f>#REF!-G15</f>
        <v>#REF!</v>
      </c>
    </row>
    <row r="16" spans="1:8" ht="18.75" hidden="1">
      <c r="A16" s="117"/>
      <c r="B16" s="118"/>
      <c r="C16" s="119"/>
      <c r="D16" s="121">
        <f>F16/1.2</f>
        <v>0</v>
      </c>
      <c r="E16" s="122">
        <f>F16-D16</f>
        <v>0</v>
      </c>
      <c r="F16" s="123"/>
      <c r="G16" s="121" t="e">
        <f>#REF!/1.2</f>
        <v>#REF!</v>
      </c>
      <c r="H16" s="122" t="e">
        <f>#REF!-G16</f>
        <v>#REF!</v>
      </c>
    </row>
    <row r="17" spans="1:8" ht="18.75" hidden="1">
      <c r="A17" s="117"/>
      <c r="B17" s="124"/>
      <c r="C17" s="125"/>
      <c r="D17" s="121"/>
      <c r="E17" s="122"/>
      <c r="F17" s="123"/>
      <c r="G17" s="121"/>
      <c r="H17" s="122"/>
    </row>
    <row r="18" spans="1:25" ht="18.75">
      <c r="A18" s="117">
        <v>2</v>
      </c>
      <c r="B18" s="118" t="s">
        <v>217</v>
      </c>
      <c r="C18" s="119" t="s">
        <v>82</v>
      </c>
      <c r="D18" s="121">
        <f aca="true" t="shared" si="0" ref="D18:D86">F18/1.2</f>
        <v>3.3333333333333335</v>
      </c>
      <c r="E18" s="122">
        <f aca="true" t="shared" si="1" ref="E18:E35">F18-D18</f>
        <v>0.6666666666666665</v>
      </c>
      <c r="F18" s="123">
        <v>4</v>
      </c>
      <c r="G18" s="121" t="e">
        <f>#REF!/1.2</f>
        <v>#REF!</v>
      </c>
      <c r="H18" s="122" t="e">
        <f>#REF!-G18</f>
        <v>#REF!</v>
      </c>
      <c r="Y18" s="110" t="s">
        <v>151</v>
      </c>
    </row>
    <row r="19" spans="1:8" ht="18.75" hidden="1">
      <c r="A19" s="117"/>
      <c r="B19" s="118"/>
      <c r="C19" s="119"/>
      <c r="D19" s="121">
        <f t="shared" si="0"/>
        <v>0</v>
      </c>
      <c r="E19" s="122">
        <f t="shared" si="1"/>
        <v>0</v>
      </c>
      <c r="F19" s="123"/>
      <c r="G19" s="121" t="e">
        <f>#REF!/1.2</f>
        <v>#REF!</v>
      </c>
      <c r="H19" s="122" t="e">
        <f>#REF!-G19</f>
        <v>#REF!</v>
      </c>
    </row>
    <row r="20" spans="1:8" ht="18.75">
      <c r="A20" s="117">
        <v>3</v>
      </c>
      <c r="B20" s="118" t="s">
        <v>83</v>
      </c>
      <c r="C20" s="119" t="s">
        <v>82</v>
      </c>
      <c r="D20" s="121">
        <f t="shared" si="0"/>
        <v>3.75</v>
      </c>
      <c r="E20" s="122">
        <f t="shared" si="1"/>
        <v>0.75</v>
      </c>
      <c r="F20" s="123">
        <v>4.5</v>
      </c>
      <c r="G20" s="121" t="e">
        <f>#REF!/1.2</f>
        <v>#REF!</v>
      </c>
      <c r="H20" s="122" t="e">
        <f>#REF!-G20</f>
        <v>#REF!</v>
      </c>
    </row>
    <row r="21" spans="1:8" ht="18.75">
      <c r="A21" s="117">
        <v>4</v>
      </c>
      <c r="B21" s="126" t="s">
        <v>172</v>
      </c>
      <c r="C21" s="119"/>
      <c r="D21" s="121">
        <f t="shared" si="0"/>
        <v>26.666666666666668</v>
      </c>
      <c r="E21" s="122">
        <f t="shared" si="1"/>
        <v>5.333333333333332</v>
      </c>
      <c r="F21" s="123">
        <v>32</v>
      </c>
      <c r="G21" s="121" t="e">
        <f>#REF!/1.2</f>
        <v>#REF!</v>
      </c>
      <c r="H21" s="122" t="e">
        <f>#REF!-G21</f>
        <v>#REF!</v>
      </c>
    </row>
    <row r="22" spans="1:8" ht="18.75">
      <c r="A22" s="117">
        <v>5</v>
      </c>
      <c r="B22" s="126" t="s">
        <v>173</v>
      </c>
      <c r="C22" s="119"/>
      <c r="D22" s="121">
        <f t="shared" si="0"/>
        <v>35</v>
      </c>
      <c r="E22" s="122">
        <f t="shared" si="1"/>
        <v>7</v>
      </c>
      <c r="F22" s="123">
        <v>42</v>
      </c>
      <c r="G22" s="121" t="e">
        <f>#REF!/1.2</f>
        <v>#REF!</v>
      </c>
      <c r="H22" s="122" t="e">
        <f>#REF!-G22</f>
        <v>#REF!</v>
      </c>
    </row>
    <row r="23" spans="1:8" ht="28.5" customHeight="1">
      <c r="A23" s="117">
        <v>6</v>
      </c>
      <c r="B23" s="126" t="s">
        <v>202</v>
      </c>
      <c r="C23" s="119"/>
      <c r="D23" s="121">
        <f t="shared" si="0"/>
        <v>20.833333333333336</v>
      </c>
      <c r="E23" s="122">
        <f t="shared" si="1"/>
        <v>4.166666666666664</v>
      </c>
      <c r="F23" s="123">
        <v>25</v>
      </c>
      <c r="G23" s="121"/>
      <c r="H23" s="122"/>
    </row>
    <row r="24" spans="1:8" ht="18.75" customHeight="1">
      <c r="A24" s="117">
        <v>7</v>
      </c>
      <c r="B24" s="126" t="s">
        <v>222</v>
      </c>
      <c r="C24" s="119"/>
      <c r="D24" s="121"/>
      <c r="E24" s="122"/>
      <c r="F24" s="123">
        <v>36</v>
      </c>
      <c r="G24" s="121"/>
      <c r="H24" s="122"/>
    </row>
    <row r="25" spans="1:8" ht="18.75">
      <c r="A25" s="117">
        <v>8</v>
      </c>
      <c r="B25" s="126" t="s">
        <v>192</v>
      </c>
      <c r="C25" s="119"/>
      <c r="D25" s="121">
        <f t="shared" si="0"/>
        <v>37.5</v>
      </c>
      <c r="E25" s="122">
        <f t="shared" si="1"/>
        <v>7.5</v>
      </c>
      <c r="F25" s="123">
        <v>45</v>
      </c>
      <c r="G25" s="121"/>
      <c r="H25" s="122"/>
    </row>
    <row r="26" spans="1:8" ht="18.75">
      <c r="A26" s="117">
        <v>9</v>
      </c>
      <c r="B26" s="126" t="s">
        <v>193</v>
      </c>
      <c r="C26" s="119"/>
      <c r="D26" s="121">
        <f t="shared" si="0"/>
        <v>50</v>
      </c>
      <c r="E26" s="122">
        <f t="shared" si="1"/>
        <v>10</v>
      </c>
      <c r="F26" s="123">
        <v>60</v>
      </c>
      <c r="G26" s="121"/>
      <c r="H26" s="122"/>
    </row>
    <row r="27" spans="1:8" ht="44.25" customHeight="1">
      <c r="A27" s="117">
        <v>10</v>
      </c>
      <c r="B27" s="126" t="s">
        <v>205</v>
      </c>
      <c r="C27" s="119" t="s">
        <v>82</v>
      </c>
      <c r="D27" s="121">
        <f>F27/1.2</f>
        <v>9.166666666666668</v>
      </c>
      <c r="E27" s="122">
        <f t="shared" si="1"/>
        <v>1.8333333333333321</v>
      </c>
      <c r="F27" s="123">
        <v>11</v>
      </c>
      <c r="G27" s="121"/>
      <c r="H27" s="122"/>
    </row>
    <row r="28" spans="1:8" ht="43.5" customHeight="1">
      <c r="A28" s="117">
        <v>11</v>
      </c>
      <c r="B28" s="126" t="s">
        <v>204</v>
      </c>
      <c r="C28" s="119"/>
      <c r="D28" s="121">
        <f t="shared" si="0"/>
        <v>26.666666666666668</v>
      </c>
      <c r="E28" s="122">
        <f t="shared" si="1"/>
        <v>5.333333333333332</v>
      </c>
      <c r="F28" s="123">
        <v>32</v>
      </c>
      <c r="G28" s="121"/>
      <c r="H28" s="122"/>
    </row>
    <row r="29" spans="1:8" ht="37.5">
      <c r="A29" s="117">
        <v>12</v>
      </c>
      <c r="B29" s="126" t="s">
        <v>206</v>
      </c>
      <c r="C29" s="119"/>
      <c r="D29" s="121">
        <f t="shared" si="0"/>
        <v>50</v>
      </c>
      <c r="E29" s="122">
        <f t="shared" si="1"/>
        <v>10</v>
      </c>
      <c r="F29" s="123">
        <v>60</v>
      </c>
      <c r="G29" s="121" t="e">
        <f>#REF!/1.2</f>
        <v>#REF!</v>
      </c>
      <c r="H29" s="122" t="e">
        <f>#REF!-G29</f>
        <v>#REF!</v>
      </c>
    </row>
    <row r="30" spans="1:8" ht="37.5">
      <c r="A30" s="117">
        <v>13</v>
      </c>
      <c r="B30" s="126" t="s">
        <v>207</v>
      </c>
      <c r="C30" s="119"/>
      <c r="D30" s="121">
        <f t="shared" si="0"/>
        <v>62.5</v>
      </c>
      <c r="E30" s="122">
        <f t="shared" si="1"/>
        <v>12.5</v>
      </c>
      <c r="F30" s="123">
        <v>75</v>
      </c>
      <c r="G30" s="121"/>
      <c r="H30" s="122"/>
    </row>
    <row r="31" spans="1:8" ht="18.75">
      <c r="A31" s="117">
        <v>14</v>
      </c>
      <c r="B31" s="126" t="s">
        <v>178</v>
      </c>
      <c r="C31" s="119" t="s">
        <v>82</v>
      </c>
      <c r="D31" s="121">
        <f>F31/1.2</f>
        <v>12.5</v>
      </c>
      <c r="E31" s="122">
        <f t="shared" si="1"/>
        <v>2.5</v>
      </c>
      <c r="F31" s="123">
        <v>15</v>
      </c>
      <c r="G31" s="121"/>
      <c r="H31" s="122"/>
    </row>
    <row r="32" spans="1:8" ht="18.75">
      <c r="A32" s="117">
        <v>15</v>
      </c>
      <c r="B32" s="126" t="s">
        <v>203</v>
      </c>
      <c r="C32" s="119"/>
      <c r="D32" s="121">
        <f>F32/1.2</f>
        <v>37.5</v>
      </c>
      <c r="E32" s="122">
        <f t="shared" si="1"/>
        <v>7.5</v>
      </c>
      <c r="F32" s="123">
        <v>45</v>
      </c>
      <c r="G32" s="121"/>
      <c r="H32" s="122"/>
    </row>
    <row r="33" spans="1:8" ht="18.75">
      <c r="A33" s="117">
        <v>16</v>
      </c>
      <c r="B33" s="126" t="s">
        <v>189</v>
      </c>
      <c r="C33" s="119"/>
      <c r="D33" s="121">
        <f>F33/1.2</f>
        <v>66.66666666666667</v>
      </c>
      <c r="E33" s="122">
        <f t="shared" si="1"/>
        <v>13.333333333333329</v>
      </c>
      <c r="F33" s="123">
        <v>80</v>
      </c>
      <c r="G33" s="121"/>
      <c r="H33" s="122"/>
    </row>
    <row r="34" spans="1:8" ht="18.75">
      <c r="A34" s="117">
        <v>17</v>
      </c>
      <c r="B34" s="126" t="s">
        <v>194</v>
      </c>
      <c r="C34" s="119"/>
      <c r="D34" s="121">
        <f>F34/1.2</f>
        <v>95.83333333333334</v>
      </c>
      <c r="E34" s="122">
        <f t="shared" si="1"/>
        <v>19.166666666666657</v>
      </c>
      <c r="F34" s="123">
        <v>115</v>
      </c>
      <c r="G34" s="121"/>
      <c r="H34" s="122"/>
    </row>
    <row r="35" spans="1:8" ht="18.75">
      <c r="A35" s="117">
        <v>18</v>
      </c>
      <c r="B35" s="126" t="s">
        <v>223</v>
      </c>
      <c r="C35" s="119"/>
      <c r="D35" s="121">
        <f>F35/1.2</f>
        <v>6.666666666666667</v>
      </c>
      <c r="E35" s="122">
        <f t="shared" si="1"/>
        <v>1.333333333333333</v>
      </c>
      <c r="F35" s="123">
        <v>8</v>
      </c>
      <c r="G35" s="121"/>
      <c r="H35" s="122"/>
    </row>
    <row r="36" spans="1:8" ht="18.75">
      <c r="A36" s="117">
        <v>19</v>
      </c>
      <c r="B36" s="126" t="s">
        <v>219</v>
      </c>
      <c r="C36" s="119"/>
      <c r="D36" s="121"/>
      <c r="E36" s="122"/>
      <c r="F36" s="123">
        <v>25</v>
      </c>
      <c r="G36" s="121"/>
      <c r="H36" s="122"/>
    </row>
    <row r="37" spans="1:8" ht="18.75">
      <c r="A37" s="117">
        <v>20</v>
      </c>
      <c r="B37" s="126" t="s">
        <v>220</v>
      </c>
      <c r="C37" s="119"/>
      <c r="D37" s="121"/>
      <c r="E37" s="122"/>
      <c r="F37" s="123">
        <v>45</v>
      </c>
      <c r="G37" s="121"/>
      <c r="H37" s="122"/>
    </row>
    <row r="38" spans="1:8" ht="18.75">
      <c r="A38" s="117">
        <v>21</v>
      </c>
      <c r="B38" s="126" t="s">
        <v>237</v>
      </c>
      <c r="C38" s="119"/>
      <c r="D38" s="121">
        <f>F38/1.2</f>
        <v>6.666666666666667</v>
      </c>
      <c r="E38" s="122">
        <f>F38-D38</f>
        <v>1.333333333333333</v>
      </c>
      <c r="F38" s="123">
        <v>8</v>
      </c>
      <c r="G38" s="121"/>
      <c r="H38" s="122"/>
    </row>
    <row r="39" spans="1:8" ht="18.75">
      <c r="A39" s="117">
        <v>22</v>
      </c>
      <c r="B39" s="126" t="s">
        <v>236</v>
      </c>
      <c r="C39" s="119"/>
      <c r="D39" s="121"/>
      <c r="E39" s="122"/>
      <c r="F39" s="123">
        <v>25</v>
      </c>
      <c r="G39" s="121"/>
      <c r="H39" s="122"/>
    </row>
    <row r="40" spans="1:8" ht="18.75">
      <c r="A40" s="117">
        <v>23</v>
      </c>
      <c r="B40" s="126" t="s">
        <v>238</v>
      </c>
      <c r="C40" s="119"/>
      <c r="D40" s="121"/>
      <c r="E40" s="122"/>
      <c r="F40" s="123">
        <v>45</v>
      </c>
      <c r="G40" s="121"/>
      <c r="H40" s="122"/>
    </row>
    <row r="41" spans="1:8" ht="18.75">
      <c r="A41" s="117">
        <v>24</v>
      </c>
      <c r="B41" s="118" t="s">
        <v>84</v>
      </c>
      <c r="C41" s="119" t="s">
        <v>82</v>
      </c>
      <c r="D41" s="121">
        <f>F41/1.2</f>
        <v>4.166666666666667</v>
      </c>
      <c r="E41" s="122">
        <f aca="true" t="shared" si="2" ref="E41:E70">F41-D41</f>
        <v>0.833333333333333</v>
      </c>
      <c r="F41" s="123">
        <v>5</v>
      </c>
      <c r="G41" s="121"/>
      <c r="H41" s="122"/>
    </row>
    <row r="42" spans="1:8" ht="18.75">
      <c r="A42" s="117">
        <v>25</v>
      </c>
      <c r="B42" s="118" t="s">
        <v>251</v>
      </c>
      <c r="C42" s="119" t="s">
        <v>165</v>
      </c>
      <c r="D42" s="121">
        <f t="shared" si="0"/>
        <v>2.5</v>
      </c>
      <c r="E42" s="122">
        <f t="shared" si="2"/>
        <v>0.5</v>
      </c>
      <c r="F42" s="123">
        <v>3</v>
      </c>
      <c r="G42" s="121" t="e">
        <f>#REF!/1.2</f>
        <v>#REF!</v>
      </c>
      <c r="H42" s="122" t="e">
        <f>#REF!-G42</f>
        <v>#REF!</v>
      </c>
    </row>
    <row r="43" spans="1:8" ht="18.75">
      <c r="A43" s="117">
        <v>26</v>
      </c>
      <c r="B43" s="118" t="s">
        <v>243</v>
      </c>
      <c r="C43" s="119" t="s">
        <v>165</v>
      </c>
      <c r="D43" s="121"/>
      <c r="E43" s="122"/>
      <c r="F43" s="123">
        <v>19</v>
      </c>
      <c r="G43" s="121"/>
      <c r="H43" s="122"/>
    </row>
    <row r="44" spans="1:8" ht="18.75">
      <c r="A44" s="117">
        <v>27</v>
      </c>
      <c r="B44" s="118" t="s">
        <v>179</v>
      </c>
      <c r="C44" s="119" t="s">
        <v>165</v>
      </c>
      <c r="D44" s="121">
        <f t="shared" si="0"/>
        <v>30</v>
      </c>
      <c r="E44" s="122">
        <f t="shared" si="2"/>
        <v>6</v>
      </c>
      <c r="F44" s="123">
        <v>36</v>
      </c>
      <c r="G44" s="121"/>
      <c r="H44" s="122"/>
    </row>
    <row r="45" spans="1:8" ht="18.75">
      <c r="A45" s="117">
        <v>28</v>
      </c>
      <c r="B45" s="118" t="s">
        <v>180</v>
      </c>
      <c r="C45" s="119" t="s">
        <v>165</v>
      </c>
      <c r="D45" s="121">
        <f t="shared" si="0"/>
        <v>41.66666666666667</v>
      </c>
      <c r="E45" s="122">
        <f t="shared" si="2"/>
        <v>8.333333333333329</v>
      </c>
      <c r="F45" s="123">
        <v>50</v>
      </c>
      <c r="G45" s="121"/>
      <c r="H45" s="122"/>
    </row>
    <row r="46" spans="1:8" ht="18.75">
      <c r="A46" s="117">
        <v>29</v>
      </c>
      <c r="B46" s="118" t="s">
        <v>249</v>
      </c>
      <c r="C46" s="119" t="s">
        <v>165</v>
      </c>
      <c r="D46" s="121">
        <f t="shared" si="0"/>
        <v>3.75</v>
      </c>
      <c r="E46" s="122">
        <f t="shared" si="2"/>
        <v>0.75</v>
      </c>
      <c r="F46" s="123">
        <v>4.5</v>
      </c>
      <c r="G46" s="121"/>
      <c r="H46" s="122"/>
    </row>
    <row r="47" spans="1:8" ht="18.75">
      <c r="A47" s="117">
        <v>30</v>
      </c>
      <c r="B47" s="118" t="s">
        <v>250</v>
      </c>
      <c r="C47" s="119" t="s">
        <v>165</v>
      </c>
      <c r="D47" s="121">
        <f t="shared" si="0"/>
        <v>6.25</v>
      </c>
      <c r="E47" s="122">
        <f t="shared" si="2"/>
        <v>1.25</v>
      </c>
      <c r="F47" s="123">
        <v>7.5</v>
      </c>
      <c r="G47" s="121"/>
      <c r="H47" s="122"/>
    </row>
    <row r="48" spans="1:8" ht="18.75">
      <c r="A48" s="117">
        <v>31</v>
      </c>
      <c r="B48" s="118" t="s">
        <v>242</v>
      </c>
      <c r="C48" s="119" t="s">
        <v>165</v>
      </c>
      <c r="D48" s="121">
        <f t="shared" si="0"/>
        <v>8.333333333333334</v>
      </c>
      <c r="E48" s="122">
        <f t="shared" si="2"/>
        <v>1.666666666666666</v>
      </c>
      <c r="F48" s="123">
        <v>10</v>
      </c>
      <c r="G48" s="121"/>
      <c r="H48" s="122"/>
    </row>
    <row r="49" spans="1:8" ht="18.75">
      <c r="A49" s="117">
        <v>32</v>
      </c>
      <c r="B49" s="118" t="s">
        <v>85</v>
      </c>
      <c r="C49" s="119" t="s">
        <v>165</v>
      </c>
      <c r="D49" s="121">
        <f>F49/1.2</f>
        <v>3.3333333333333335</v>
      </c>
      <c r="E49" s="122">
        <f t="shared" si="2"/>
        <v>0.6666666666666665</v>
      </c>
      <c r="F49" s="123">
        <v>4</v>
      </c>
      <c r="G49" s="121"/>
      <c r="H49" s="122"/>
    </row>
    <row r="50" spans="1:8" ht="18.75">
      <c r="A50" s="117">
        <v>33</v>
      </c>
      <c r="B50" s="118" t="s">
        <v>85</v>
      </c>
      <c r="C50" s="119" t="s">
        <v>107</v>
      </c>
      <c r="D50" s="121">
        <f>F50/1.2</f>
        <v>5.833333333333334</v>
      </c>
      <c r="E50" s="122">
        <f t="shared" si="2"/>
        <v>1.166666666666666</v>
      </c>
      <c r="F50" s="123">
        <v>7</v>
      </c>
      <c r="G50" s="121"/>
      <c r="H50" s="122"/>
    </row>
    <row r="51" spans="1:8" ht="18.75">
      <c r="A51" s="117">
        <v>34</v>
      </c>
      <c r="B51" s="118" t="s">
        <v>86</v>
      </c>
      <c r="C51" s="119" t="s">
        <v>108</v>
      </c>
      <c r="D51" s="121">
        <f t="shared" si="0"/>
        <v>2.5</v>
      </c>
      <c r="E51" s="122">
        <f t="shared" si="2"/>
        <v>0.5</v>
      </c>
      <c r="F51" s="123">
        <v>3</v>
      </c>
      <c r="G51" s="121" t="e">
        <f>#REF!/1.2</f>
        <v>#REF!</v>
      </c>
      <c r="H51" s="122" t="e">
        <f>#REF!-G51</f>
        <v>#REF!</v>
      </c>
    </row>
    <row r="52" spans="1:8" ht="18.75">
      <c r="A52" s="117">
        <v>35</v>
      </c>
      <c r="B52" s="118" t="s">
        <v>86</v>
      </c>
      <c r="C52" s="119" t="s">
        <v>82</v>
      </c>
      <c r="D52" s="121">
        <f t="shared" si="0"/>
        <v>4.166666666666667</v>
      </c>
      <c r="E52" s="122">
        <f t="shared" si="2"/>
        <v>0.833333333333333</v>
      </c>
      <c r="F52" s="123">
        <v>5</v>
      </c>
      <c r="G52" s="121" t="e">
        <f>#REF!/1.2</f>
        <v>#REF!</v>
      </c>
      <c r="H52" s="122" t="e">
        <f>#REF!-G52</f>
        <v>#REF!</v>
      </c>
    </row>
    <row r="53" spans="1:8" ht="18.75">
      <c r="A53" s="117">
        <v>36</v>
      </c>
      <c r="B53" s="118" t="s">
        <v>86</v>
      </c>
      <c r="C53" s="119" t="s">
        <v>107</v>
      </c>
      <c r="D53" s="121">
        <f t="shared" si="0"/>
        <v>7.5</v>
      </c>
      <c r="E53" s="122">
        <f t="shared" si="2"/>
        <v>1.5</v>
      </c>
      <c r="F53" s="123">
        <v>9</v>
      </c>
      <c r="G53" s="121" t="e">
        <f>#REF!/1.2</f>
        <v>#REF!</v>
      </c>
      <c r="H53" s="122" t="e">
        <f>#REF!-G53</f>
        <v>#REF!</v>
      </c>
    </row>
    <row r="54" spans="1:8" ht="18.75">
      <c r="A54" s="117">
        <v>37</v>
      </c>
      <c r="B54" s="118" t="s">
        <v>86</v>
      </c>
      <c r="C54" s="119" t="s">
        <v>109</v>
      </c>
      <c r="D54" s="121">
        <f t="shared" si="0"/>
        <v>10</v>
      </c>
      <c r="E54" s="122">
        <f t="shared" si="2"/>
        <v>2</v>
      </c>
      <c r="F54" s="123">
        <v>12</v>
      </c>
      <c r="G54" s="121" t="e">
        <f>#REF!/1.2</f>
        <v>#REF!</v>
      </c>
      <c r="H54" s="122" t="e">
        <f>#REF!-G54</f>
        <v>#REF!</v>
      </c>
    </row>
    <row r="55" spans="1:8" ht="18.75">
      <c r="A55" s="117">
        <v>38</v>
      </c>
      <c r="B55" s="126" t="s">
        <v>87</v>
      </c>
      <c r="C55" s="119" t="s">
        <v>82</v>
      </c>
      <c r="D55" s="121">
        <f t="shared" si="0"/>
        <v>25</v>
      </c>
      <c r="E55" s="122">
        <f t="shared" si="2"/>
        <v>5</v>
      </c>
      <c r="F55" s="123">
        <v>30</v>
      </c>
      <c r="G55" s="121" t="e">
        <f>#REF!/1.2</f>
        <v>#REF!</v>
      </c>
      <c r="H55" s="122" t="e">
        <f>#REF!-G55</f>
        <v>#REF!</v>
      </c>
    </row>
    <row r="56" spans="1:8" ht="18.75">
      <c r="A56" s="117">
        <v>39</v>
      </c>
      <c r="B56" s="118" t="s">
        <v>166</v>
      </c>
      <c r="C56" s="119" t="s">
        <v>82</v>
      </c>
      <c r="D56" s="121">
        <f t="shared" si="0"/>
        <v>4.166666666666667</v>
      </c>
      <c r="E56" s="122">
        <f t="shared" si="2"/>
        <v>0.833333333333333</v>
      </c>
      <c r="F56" s="123">
        <v>5</v>
      </c>
      <c r="G56" s="121" t="e">
        <f>#REF!/1.2</f>
        <v>#REF!</v>
      </c>
      <c r="H56" s="122" t="e">
        <f>#REF!-G56</f>
        <v>#REF!</v>
      </c>
    </row>
    <row r="57" spans="1:8" ht="18.75">
      <c r="A57" s="117">
        <v>40</v>
      </c>
      <c r="B57" s="126" t="s">
        <v>182</v>
      </c>
      <c r="C57" s="119"/>
      <c r="D57" s="121">
        <f t="shared" si="0"/>
        <v>13.75</v>
      </c>
      <c r="E57" s="122">
        <f t="shared" si="2"/>
        <v>2.75</v>
      </c>
      <c r="F57" s="123">
        <v>16.5</v>
      </c>
      <c r="G57" s="121" t="e">
        <f>#REF!/1.2</f>
        <v>#REF!</v>
      </c>
      <c r="H57" s="122" t="e">
        <f>#REF!-G57</f>
        <v>#REF!</v>
      </c>
    </row>
    <row r="58" spans="1:8" ht="18.75">
      <c r="A58" s="117">
        <v>41</v>
      </c>
      <c r="B58" s="126" t="s">
        <v>167</v>
      </c>
      <c r="C58" s="119"/>
      <c r="D58" s="121">
        <f t="shared" si="0"/>
        <v>25</v>
      </c>
      <c r="E58" s="122">
        <f t="shared" si="2"/>
        <v>5</v>
      </c>
      <c r="F58" s="123">
        <v>30</v>
      </c>
      <c r="G58" s="121" t="e">
        <f>#REF!/1.2</f>
        <v>#REF!</v>
      </c>
      <c r="H58" s="122" t="e">
        <f>#REF!-G58</f>
        <v>#REF!</v>
      </c>
    </row>
    <row r="59" spans="1:8" ht="18.75">
      <c r="A59" s="117">
        <v>42</v>
      </c>
      <c r="B59" s="126" t="s">
        <v>181</v>
      </c>
      <c r="C59" s="119"/>
      <c r="D59" s="121">
        <f t="shared" si="0"/>
        <v>33.333333333333336</v>
      </c>
      <c r="E59" s="122">
        <f t="shared" si="2"/>
        <v>6.666666666666664</v>
      </c>
      <c r="F59" s="123">
        <v>40</v>
      </c>
      <c r="G59" s="121" t="e">
        <f>#REF!/1.2</f>
        <v>#REF!</v>
      </c>
      <c r="H59" s="122" t="e">
        <f>#REF!-G59</f>
        <v>#REF!</v>
      </c>
    </row>
    <row r="60" spans="1:8" ht="18.75">
      <c r="A60" s="117">
        <v>43</v>
      </c>
      <c r="B60" s="118" t="s">
        <v>235</v>
      </c>
      <c r="C60" s="119" t="s">
        <v>82</v>
      </c>
      <c r="D60" s="121">
        <f>F60/1.2</f>
        <v>4.166666666666667</v>
      </c>
      <c r="E60" s="122">
        <f>F60-D60</f>
        <v>0.833333333333333</v>
      </c>
      <c r="F60" s="123">
        <v>5</v>
      </c>
      <c r="G60" s="121"/>
      <c r="H60" s="122"/>
    </row>
    <row r="61" spans="1:8" ht="18.75">
      <c r="A61" s="117">
        <v>44</v>
      </c>
      <c r="B61" s="126" t="s">
        <v>232</v>
      </c>
      <c r="C61" s="119"/>
      <c r="D61" s="121">
        <f>F61/1.2</f>
        <v>13.75</v>
      </c>
      <c r="E61" s="122">
        <f>F61-D61</f>
        <v>2.75</v>
      </c>
      <c r="F61" s="123">
        <v>16.5</v>
      </c>
      <c r="G61" s="121"/>
      <c r="H61" s="122"/>
    </row>
    <row r="62" spans="1:8" ht="18.75">
      <c r="A62" s="117">
        <v>45</v>
      </c>
      <c r="B62" s="126" t="s">
        <v>233</v>
      </c>
      <c r="C62" s="119"/>
      <c r="D62" s="121">
        <f>F62/1.2</f>
        <v>25</v>
      </c>
      <c r="E62" s="122">
        <f>F62-D62</f>
        <v>5</v>
      </c>
      <c r="F62" s="123">
        <v>30</v>
      </c>
      <c r="G62" s="121"/>
      <c r="H62" s="122"/>
    </row>
    <row r="63" spans="1:8" ht="18.75">
      <c r="A63" s="117">
        <v>46</v>
      </c>
      <c r="B63" s="126" t="s">
        <v>234</v>
      </c>
      <c r="C63" s="119"/>
      <c r="D63" s="121">
        <f>F63/1.2</f>
        <v>33.333333333333336</v>
      </c>
      <c r="E63" s="122">
        <f>F63-D63</f>
        <v>6.666666666666664</v>
      </c>
      <c r="F63" s="123">
        <v>40</v>
      </c>
      <c r="G63" s="121"/>
      <c r="H63" s="122"/>
    </row>
    <row r="64" spans="1:8" ht="18.75">
      <c r="A64" s="117">
        <v>47</v>
      </c>
      <c r="B64" s="118" t="s">
        <v>88</v>
      </c>
      <c r="C64" s="119" t="s">
        <v>82</v>
      </c>
      <c r="D64" s="121">
        <f t="shared" si="0"/>
        <v>5</v>
      </c>
      <c r="E64" s="122">
        <f t="shared" si="2"/>
        <v>1</v>
      </c>
      <c r="F64" s="123">
        <v>6</v>
      </c>
      <c r="G64" s="121" t="e">
        <f>#REF!/1.2</f>
        <v>#REF!</v>
      </c>
      <c r="H64" s="122" t="e">
        <f>#REF!-G64</f>
        <v>#REF!</v>
      </c>
    </row>
    <row r="65" spans="1:8" ht="18.75">
      <c r="A65" s="117">
        <v>48</v>
      </c>
      <c r="B65" s="126" t="s">
        <v>110</v>
      </c>
      <c r="C65" s="119"/>
      <c r="D65" s="121">
        <f t="shared" si="0"/>
        <v>18.333333333333336</v>
      </c>
      <c r="E65" s="122">
        <f t="shared" si="2"/>
        <v>3.6666666666666643</v>
      </c>
      <c r="F65" s="123">
        <v>22</v>
      </c>
      <c r="G65" s="121" t="e">
        <f>#REF!/1.2</f>
        <v>#REF!</v>
      </c>
      <c r="H65" s="122" t="e">
        <f>#REF!-G65</f>
        <v>#REF!</v>
      </c>
    </row>
    <row r="66" spans="1:8" ht="18.75">
      <c r="A66" s="117">
        <v>49</v>
      </c>
      <c r="B66" s="126" t="s">
        <v>89</v>
      </c>
      <c r="C66" s="119"/>
      <c r="D66" s="121">
        <f t="shared" si="0"/>
        <v>33.333333333333336</v>
      </c>
      <c r="E66" s="122">
        <f t="shared" si="2"/>
        <v>6.666666666666664</v>
      </c>
      <c r="F66" s="123">
        <v>40</v>
      </c>
      <c r="G66" s="121" t="e">
        <f>#REF!/1.2</f>
        <v>#REF!</v>
      </c>
      <c r="H66" s="122" t="e">
        <f>#REF!-G66</f>
        <v>#REF!</v>
      </c>
    </row>
    <row r="67" spans="1:8" ht="18.75">
      <c r="A67" s="117">
        <v>50</v>
      </c>
      <c r="B67" s="126" t="s">
        <v>221</v>
      </c>
      <c r="C67" s="119"/>
      <c r="D67" s="121">
        <f t="shared" si="0"/>
        <v>45.833333333333336</v>
      </c>
      <c r="E67" s="122">
        <f t="shared" si="2"/>
        <v>9.166666666666664</v>
      </c>
      <c r="F67" s="123">
        <v>55</v>
      </c>
      <c r="G67" s="121"/>
      <c r="H67" s="122"/>
    </row>
    <row r="68" spans="1:8" ht="18.75">
      <c r="A68" s="117">
        <v>51</v>
      </c>
      <c r="B68" s="126" t="s">
        <v>253</v>
      </c>
      <c r="C68" s="119"/>
      <c r="D68" s="121">
        <f t="shared" si="0"/>
        <v>33.333333333333336</v>
      </c>
      <c r="E68" s="122">
        <f t="shared" si="2"/>
        <v>6.666666666666664</v>
      </c>
      <c r="F68" s="123">
        <v>40</v>
      </c>
      <c r="G68" s="121"/>
      <c r="H68" s="122"/>
    </row>
    <row r="69" spans="1:8" ht="18.75">
      <c r="A69" s="117">
        <v>52</v>
      </c>
      <c r="B69" s="118" t="s">
        <v>90</v>
      </c>
      <c r="C69" s="119" t="s">
        <v>82</v>
      </c>
      <c r="D69" s="121">
        <f t="shared" si="0"/>
        <v>4.166666666666667</v>
      </c>
      <c r="E69" s="122">
        <f t="shared" si="2"/>
        <v>0.833333333333333</v>
      </c>
      <c r="F69" s="123">
        <v>5</v>
      </c>
      <c r="G69" s="121" t="e">
        <f>#REF!/1.2</f>
        <v>#REF!</v>
      </c>
      <c r="H69" s="122" t="e">
        <f>#REF!-G69</f>
        <v>#REF!</v>
      </c>
    </row>
    <row r="70" spans="1:8" ht="18.75">
      <c r="A70" s="117">
        <v>53</v>
      </c>
      <c r="B70" s="126" t="s">
        <v>197</v>
      </c>
      <c r="C70" s="119"/>
      <c r="D70" s="121">
        <f t="shared" si="0"/>
        <v>25</v>
      </c>
      <c r="E70" s="122">
        <f t="shared" si="2"/>
        <v>5</v>
      </c>
      <c r="F70" s="123">
        <v>30</v>
      </c>
      <c r="G70" s="121" t="e">
        <f>#REF!/1.2</f>
        <v>#REF!</v>
      </c>
      <c r="H70" s="122" t="e">
        <f>#REF!-G70</f>
        <v>#REF!</v>
      </c>
    </row>
    <row r="71" spans="1:8" ht="18.75">
      <c r="A71" s="117">
        <v>54</v>
      </c>
      <c r="B71" s="126" t="s">
        <v>198</v>
      </c>
      <c r="C71" s="119"/>
      <c r="D71" s="121"/>
      <c r="E71" s="122"/>
      <c r="F71" s="123">
        <v>40</v>
      </c>
      <c r="G71" s="121"/>
      <c r="H71" s="122"/>
    </row>
    <row r="72" spans="1:8" ht="18.75">
      <c r="A72" s="117">
        <v>55</v>
      </c>
      <c r="B72" s="126" t="s">
        <v>183</v>
      </c>
      <c r="C72" s="119" t="s">
        <v>82</v>
      </c>
      <c r="D72" s="121">
        <f t="shared" si="0"/>
        <v>4.166666666666667</v>
      </c>
      <c r="E72" s="122">
        <f aca="true" t="shared" si="3" ref="E72:E90">F72-D72</f>
        <v>0.833333333333333</v>
      </c>
      <c r="F72" s="123">
        <v>5</v>
      </c>
      <c r="G72" s="121" t="e">
        <f>#REF!/1.2</f>
        <v>#REF!</v>
      </c>
      <c r="H72" s="122" t="e">
        <f>#REF!-G72</f>
        <v>#REF!</v>
      </c>
    </row>
    <row r="73" spans="1:8" ht="18.75">
      <c r="A73" s="117">
        <v>56</v>
      </c>
      <c r="B73" s="126" t="s">
        <v>199</v>
      </c>
      <c r="C73" s="119"/>
      <c r="D73" s="121">
        <f t="shared" si="0"/>
        <v>25</v>
      </c>
      <c r="E73" s="122">
        <f t="shared" si="3"/>
        <v>5</v>
      </c>
      <c r="F73" s="123">
        <v>30</v>
      </c>
      <c r="G73" s="121" t="e">
        <f>#REF!/1.2</f>
        <v>#REF!</v>
      </c>
      <c r="H73" s="122" t="e">
        <f>#REF!-G73</f>
        <v>#REF!</v>
      </c>
    </row>
    <row r="74" spans="1:8" ht="18.75">
      <c r="A74" s="117">
        <v>57</v>
      </c>
      <c r="B74" s="118" t="s">
        <v>116</v>
      </c>
      <c r="C74" s="119" t="s">
        <v>82</v>
      </c>
      <c r="D74" s="121">
        <f t="shared" si="0"/>
        <v>4.166666666666667</v>
      </c>
      <c r="E74" s="122">
        <f t="shared" si="3"/>
        <v>0.833333333333333</v>
      </c>
      <c r="F74" s="123">
        <v>5</v>
      </c>
      <c r="G74" s="121" t="e">
        <f>#REF!/1.2</f>
        <v>#REF!</v>
      </c>
      <c r="H74" s="122" t="e">
        <f>#REF!-G74</f>
        <v>#REF!</v>
      </c>
    </row>
    <row r="75" spans="1:8" ht="18.75">
      <c r="A75" s="117">
        <v>58</v>
      </c>
      <c r="B75" s="126" t="s">
        <v>200</v>
      </c>
      <c r="C75" s="119"/>
      <c r="D75" s="121">
        <f t="shared" si="0"/>
        <v>25</v>
      </c>
      <c r="E75" s="122">
        <f t="shared" si="3"/>
        <v>5</v>
      </c>
      <c r="F75" s="123">
        <v>30</v>
      </c>
      <c r="G75" s="121" t="e">
        <f>#REF!/1.2</f>
        <v>#REF!</v>
      </c>
      <c r="H75" s="122" t="e">
        <f>#REF!-G75</f>
        <v>#REF!</v>
      </c>
    </row>
    <row r="76" spans="1:8" ht="18.75">
      <c r="A76" s="117">
        <v>59</v>
      </c>
      <c r="B76" s="118" t="s">
        <v>117</v>
      </c>
      <c r="C76" s="119" t="s">
        <v>82</v>
      </c>
      <c r="D76" s="121">
        <f t="shared" si="0"/>
        <v>3.3333333333333335</v>
      </c>
      <c r="E76" s="122">
        <f t="shared" si="3"/>
        <v>0.6666666666666665</v>
      </c>
      <c r="F76" s="123">
        <v>4</v>
      </c>
      <c r="G76" s="121" t="e">
        <f>#REF!/1.2</f>
        <v>#REF!</v>
      </c>
      <c r="H76" s="122" t="e">
        <f>#REF!-G76</f>
        <v>#REF!</v>
      </c>
    </row>
    <row r="77" spans="1:8" ht="18.75">
      <c r="A77" s="117">
        <v>60</v>
      </c>
      <c r="B77" s="126" t="s">
        <v>201</v>
      </c>
      <c r="C77" s="119"/>
      <c r="D77" s="121">
        <f t="shared" si="0"/>
        <v>20.833333333333336</v>
      </c>
      <c r="E77" s="122">
        <f t="shared" si="3"/>
        <v>4.166666666666664</v>
      </c>
      <c r="F77" s="123">
        <v>25</v>
      </c>
      <c r="G77" s="121" t="e">
        <f>#REF!/1.2</f>
        <v>#REF!</v>
      </c>
      <c r="H77" s="122" t="e">
        <f>#REF!-G77</f>
        <v>#REF!</v>
      </c>
    </row>
    <row r="78" spans="1:8" ht="18.75">
      <c r="A78" s="117">
        <v>61</v>
      </c>
      <c r="B78" s="118" t="s">
        <v>213</v>
      </c>
      <c r="C78" s="119" t="s">
        <v>82</v>
      </c>
      <c r="D78" s="121">
        <f t="shared" si="0"/>
        <v>4.166666666666667</v>
      </c>
      <c r="E78" s="122">
        <f t="shared" si="3"/>
        <v>0.833333333333333</v>
      </c>
      <c r="F78" s="123">
        <v>5</v>
      </c>
      <c r="G78" s="121" t="e">
        <f>#REF!/1.2</f>
        <v>#REF!</v>
      </c>
      <c r="H78" s="122" t="e">
        <f>#REF!-G78</f>
        <v>#REF!</v>
      </c>
    </row>
    <row r="79" spans="1:8" ht="18.75">
      <c r="A79" s="117">
        <v>62</v>
      </c>
      <c r="B79" s="127" t="s">
        <v>212</v>
      </c>
      <c r="C79" s="128"/>
      <c r="D79" s="121">
        <f t="shared" si="0"/>
        <v>29.166666666666668</v>
      </c>
      <c r="E79" s="122">
        <f t="shared" si="3"/>
        <v>5.833333333333332</v>
      </c>
      <c r="F79" s="123">
        <v>35</v>
      </c>
      <c r="G79" s="121" t="e">
        <f>#REF!/1.2</f>
        <v>#REF!</v>
      </c>
      <c r="H79" s="122" t="e">
        <f>#REF!-G79</f>
        <v>#REF!</v>
      </c>
    </row>
    <row r="80" spans="1:8" ht="18.75">
      <c r="A80" s="117">
        <v>63</v>
      </c>
      <c r="B80" s="126" t="s">
        <v>184</v>
      </c>
      <c r="C80" s="119" t="s">
        <v>82</v>
      </c>
      <c r="D80" s="121">
        <f t="shared" si="0"/>
        <v>4.166666666666667</v>
      </c>
      <c r="E80" s="122">
        <f t="shared" si="3"/>
        <v>0.833333333333333</v>
      </c>
      <c r="F80" s="123">
        <v>5</v>
      </c>
      <c r="G80" s="121" t="e">
        <f>#REF!/1.2</f>
        <v>#REF!</v>
      </c>
      <c r="H80" s="122" t="e">
        <f>#REF!-G80</f>
        <v>#REF!</v>
      </c>
    </row>
    <row r="81" spans="1:8" ht="18.75">
      <c r="A81" s="117">
        <v>64</v>
      </c>
      <c r="B81" s="126" t="s">
        <v>168</v>
      </c>
      <c r="C81" s="117"/>
      <c r="D81" s="121">
        <f t="shared" si="0"/>
        <v>25</v>
      </c>
      <c r="E81" s="122">
        <f t="shared" si="3"/>
        <v>5</v>
      </c>
      <c r="F81" s="123">
        <v>30</v>
      </c>
      <c r="G81" s="121" t="e">
        <f>#REF!/1.2</f>
        <v>#REF!</v>
      </c>
      <c r="H81" s="122" t="e">
        <f>#REF!-G81</f>
        <v>#REF!</v>
      </c>
    </row>
    <row r="82" spans="1:8" ht="18.75">
      <c r="A82" s="117">
        <v>65</v>
      </c>
      <c r="B82" s="126" t="s">
        <v>231</v>
      </c>
      <c r="C82" s="119"/>
      <c r="D82" s="121">
        <f t="shared" si="0"/>
        <v>37.5</v>
      </c>
      <c r="E82" s="122">
        <f t="shared" si="3"/>
        <v>7.5</v>
      </c>
      <c r="F82" s="123">
        <v>45</v>
      </c>
      <c r="G82" s="121"/>
      <c r="H82" s="122"/>
    </row>
    <row r="83" spans="1:8" ht="18.75">
      <c r="A83" s="117">
        <v>66</v>
      </c>
      <c r="B83" s="118" t="s">
        <v>185</v>
      </c>
      <c r="C83" s="119" t="s">
        <v>82</v>
      </c>
      <c r="D83" s="121">
        <f t="shared" si="0"/>
        <v>4.166666666666667</v>
      </c>
      <c r="E83" s="122">
        <f t="shared" si="3"/>
        <v>0.833333333333333</v>
      </c>
      <c r="F83" s="123">
        <v>5</v>
      </c>
      <c r="G83" s="121" t="e">
        <f>#REF!/1.2</f>
        <v>#REF!</v>
      </c>
      <c r="H83" s="122" t="e">
        <f>#REF!-G83</f>
        <v>#REF!</v>
      </c>
    </row>
    <row r="84" spans="1:8" ht="18.75">
      <c r="A84" s="117">
        <v>67</v>
      </c>
      <c r="B84" s="126" t="s">
        <v>191</v>
      </c>
      <c r="C84" s="119"/>
      <c r="D84" s="121">
        <f t="shared" si="0"/>
        <v>25</v>
      </c>
      <c r="E84" s="122">
        <f t="shared" si="3"/>
        <v>5</v>
      </c>
      <c r="F84" s="123">
        <v>30</v>
      </c>
      <c r="G84" s="121" t="e">
        <f>#REF!/1.2</f>
        <v>#REF!</v>
      </c>
      <c r="H84" s="122" t="e">
        <f>#REF!-G84</f>
        <v>#REF!</v>
      </c>
    </row>
    <row r="85" spans="1:8" ht="18.75">
      <c r="A85" s="117">
        <v>68</v>
      </c>
      <c r="B85" s="126" t="s">
        <v>174</v>
      </c>
      <c r="C85" s="119" t="s">
        <v>82</v>
      </c>
      <c r="D85" s="121">
        <f t="shared" si="0"/>
        <v>3.3333333333333335</v>
      </c>
      <c r="E85" s="122">
        <f t="shared" si="3"/>
        <v>0.6666666666666665</v>
      </c>
      <c r="F85" s="123">
        <v>4</v>
      </c>
      <c r="G85" s="121"/>
      <c r="H85" s="122"/>
    </row>
    <row r="86" spans="1:8" ht="17.25" customHeight="1">
      <c r="A86" s="117">
        <v>69</v>
      </c>
      <c r="B86" s="126" t="s">
        <v>175</v>
      </c>
      <c r="C86" s="119"/>
      <c r="D86" s="121">
        <f t="shared" si="0"/>
        <v>20.833333333333336</v>
      </c>
      <c r="E86" s="122">
        <f t="shared" si="3"/>
        <v>4.166666666666664</v>
      </c>
      <c r="F86" s="123">
        <v>25</v>
      </c>
      <c r="G86" s="121"/>
      <c r="H86" s="122"/>
    </row>
    <row r="87" spans="1:8" ht="18.75">
      <c r="A87" s="117">
        <v>70</v>
      </c>
      <c r="B87" s="126" t="s">
        <v>169</v>
      </c>
      <c r="C87" s="119" t="s">
        <v>82</v>
      </c>
      <c r="D87" s="121">
        <f>F87/1.2</f>
        <v>4.166666666666667</v>
      </c>
      <c r="E87" s="122">
        <f t="shared" si="3"/>
        <v>0.833333333333333</v>
      </c>
      <c r="F87" s="123">
        <v>5</v>
      </c>
      <c r="G87" s="121"/>
      <c r="H87" s="122"/>
    </row>
    <row r="88" spans="1:8" ht="18.75">
      <c r="A88" s="117">
        <v>71</v>
      </c>
      <c r="B88" s="126" t="s">
        <v>241</v>
      </c>
      <c r="C88" s="119"/>
      <c r="D88" s="121">
        <f>F88/1.2</f>
        <v>13.75</v>
      </c>
      <c r="E88" s="122">
        <f t="shared" si="3"/>
        <v>2.75</v>
      </c>
      <c r="F88" s="123">
        <v>16.5</v>
      </c>
      <c r="G88" s="121"/>
      <c r="H88" s="122"/>
    </row>
    <row r="89" spans="1:8" ht="18.75">
      <c r="A89" s="117">
        <v>72</v>
      </c>
      <c r="B89" s="126" t="s">
        <v>239</v>
      </c>
      <c r="C89" s="119"/>
      <c r="D89" s="121">
        <f>F89/1.2</f>
        <v>25</v>
      </c>
      <c r="E89" s="122">
        <f t="shared" si="3"/>
        <v>5</v>
      </c>
      <c r="F89" s="123">
        <v>30</v>
      </c>
      <c r="G89" s="121"/>
      <c r="H89" s="122"/>
    </row>
    <row r="90" spans="1:8" ht="18.75">
      <c r="A90" s="117">
        <v>73</v>
      </c>
      <c r="B90" s="126" t="s">
        <v>240</v>
      </c>
      <c r="C90" s="119"/>
      <c r="D90" s="121">
        <f>F90/1.2</f>
        <v>33.333333333333336</v>
      </c>
      <c r="E90" s="122">
        <f t="shared" si="3"/>
        <v>6.666666666666664</v>
      </c>
      <c r="F90" s="123">
        <v>40</v>
      </c>
      <c r="G90" s="121"/>
      <c r="H90" s="122"/>
    </row>
    <row r="91" spans="1:8" ht="18.75">
      <c r="A91" s="117">
        <v>74</v>
      </c>
      <c r="B91" s="126" t="s">
        <v>190</v>
      </c>
      <c r="C91" s="119" t="s">
        <v>82</v>
      </c>
      <c r="D91" s="121"/>
      <c r="E91" s="122"/>
      <c r="F91" s="123">
        <v>5</v>
      </c>
      <c r="G91" s="121"/>
      <c r="H91" s="122"/>
    </row>
    <row r="92" spans="1:8" ht="18.75">
      <c r="A92" s="117">
        <v>75</v>
      </c>
      <c r="B92" s="126" t="s">
        <v>196</v>
      </c>
      <c r="C92" s="119"/>
      <c r="D92" s="121"/>
      <c r="E92" s="122"/>
      <c r="F92" s="123">
        <v>30</v>
      </c>
      <c r="G92" s="121"/>
      <c r="H92" s="122"/>
    </row>
    <row r="93" spans="1:8" ht="18.75">
      <c r="A93" s="117">
        <v>76</v>
      </c>
      <c r="B93" s="126" t="s">
        <v>170</v>
      </c>
      <c r="C93" s="119" t="s">
        <v>82</v>
      </c>
      <c r="D93" s="121">
        <f>F93/1.2</f>
        <v>3.3333333333333335</v>
      </c>
      <c r="E93" s="122">
        <f>F93-D93</f>
        <v>0.6666666666666665</v>
      </c>
      <c r="F93" s="123">
        <v>4</v>
      </c>
      <c r="G93" s="121"/>
      <c r="H93" s="122"/>
    </row>
    <row r="94" spans="1:8" ht="18.75">
      <c r="A94" s="117">
        <v>77</v>
      </c>
      <c r="B94" s="118" t="s">
        <v>171</v>
      </c>
      <c r="C94" s="119"/>
      <c r="D94" s="121">
        <f>F94/1.2</f>
        <v>20.833333333333336</v>
      </c>
      <c r="E94" s="122">
        <f>F94-D94</f>
        <v>4.166666666666664</v>
      </c>
      <c r="F94" s="123">
        <v>25</v>
      </c>
      <c r="G94" s="121"/>
      <c r="H94" s="122"/>
    </row>
    <row r="95" spans="1:8" ht="22.5" customHeight="1">
      <c r="A95" s="117">
        <v>78</v>
      </c>
      <c r="B95" s="126" t="s">
        <v>211</v>
      </c>
      <c r="C95" s="119" t="s">
        <v>226</v>
      </c>
      <c r="D95" s="121"/>
      <c r="E95" s="122"/>
      <c r="F95" s="123">
        <v>70</v>
      </c>
      <c r="G95" s="121"/>
      <c r="H95" s="122"/>
    </row>
    <row r="96" spans="1:8" ht="18.75">
      <c r="A96" s="117">
        <v>79</v>
      </c>
      <c r="B96" s="126" t="s">
        <v>210</v>
      </c>
      <c r="C96" s="119" t="s">
        <v>226</v>
      </c>
      <c r="D96" s="121"/>
      <c r="E96" s="122"/>
      <c r="F96" s="123">
        <v>30</v>
      </c>
      <c r="G96" s="121"/>
      <c r="H96" s="122"/>
    </row>
    <row r="97" spans="1:8" ht="22.5" customHeight="1">
      <c r="A97" s="117">
        <v>80</v>
      </c>
      <c r="B97" s="126" t="s">
        <v>227</v>
      </c>
      <c r="C97" s="119" t="s">
        <v>226</v>
      </c>
      <c r="D97" s="121"/>
      <c r="E97" s="122"/>
      <c r="F97" s="123">
        <v>40</v>
      </c>
      <c r="G97" s="121"/>
      <c r="H97" s="122"/>
    </row>
    <row r="98" spans="1:8" ht="18.75">
      <c r="A98" s="117">
        <v>81</v>
      </c>
      <c r="B98" s="118" t="s">
        <v>208</v>
      </c>
      <c r="C98" s="119" t="s">
        <v>209</v>
      </c>
      <c r="D98" s="121"/>
      <c r="E98" s="122"/>
      <c r="F98" s="123">
        <v>3</v>
      </c>
      <c r="G98" s="121"/>
      <c r="H98" s="122"/>
    </row>
    <row r="99" spans="1:8" ht="19.5" customHeight="1">
      <c r="A99" s="117">
        <v>82</v>
      </c>
      <c r="B99" s="126" t="s">
        <v>215</v>
      </c>
      <c r="C99" s="119"/>
      <c r="D99" s="134"/>
      <c r="E99" s="135"/>
      <c r="F99" s="123">
        <v>10</v>
      </c>
      <c r="G99" s="136"/>
      <c r="H99" s="137"/>
    </row>
    <row r="100" spans="1:8" ht="19.5" customHeight="1">
      <c r="A100" s="117">
        <v>83</v>
      </c>
      <c r="B100" s="126" t="s">
        <v>230</v>
      </c>
      <c r="C100" s="119" t="s">
        <v>82</v>
      </c>
      <c r="D100" s="134"/>
      <c r="E100" s="135"/>
      <c r="F100" s="123">
        <v>2</v>
      </c>
      <c r="G100" s="136"/>
      <c r="H100" s="137"/>
    </row>
    <row r="101" spans="1:8" ht="19.5" customHeight="1">
      <c r="A101" s="117">
        <v>84</v>
      </c>
      <c r="B101" s="126" t="s">
        <v>247</v>
      </c>
      <c r="C101" s="119" t="s">
        <v>82</v>
      </c>
      <c r="D101" s="134"/>
      <c r="E101" s="135"/>
      <c r="F101" s="123">
        <v>3</v>
      </c>
      <c r="G101" s="136"/>
      <c r="H101" s="137"/>
    </row>
    <row r="102" spans="1:8" ht="18.75" customHeight="1">
      <c r="A102" s="117">
        <v>85</v>
      </c>
      <c r="B102" s="126" t="s">
        <v>244</v>
      </c>
      <c r="C102" s="119" t="s">
        <v>209</v>
      </c>
      <c r="D102" s="134"/>
      <c r="E102" s="135"/>
      <c r="F102" s="123">
        <v>1</v>
      </c>
      <c r="G102" s="136"/>
      <c r="H102" s="137"/>
    </row>
    <row r="103" spans="1:8" ht="18.75" customHeight="1">
      <c r="A103" s="129"/>
      <c r="B103" s="149"/>
      <c r="C103" s="129"/>
      <c r="D103" s="136"/>
      <c r="E103" s="137"/>
      <c r="F103" s="148"/>
      <c r="G103" s="136"/>
      <c r="H103" s="137"/>
    </row>
    <row r="104" spans="1:8" ht="18.75">
      <c r="A104" s="129"/>
      <c r="B104" s="129"/>
      <c r="C104" s="129"/>
      <c r="D104" s="136"/>
      <c r="E104" s="137"/>
      <c r="F104" s="148"/>
      <c r="G104" s="136"/>
      <c r="H104" s="137"/>
    </row>
    <row r="105" spans="1:8" ht="20.25">
      <c r="A105" s="129"/>
      <c r="B105" s="138" t="s">
        <v>106</v>
      </c>
      <c r="C105" s="139"/>
      <c r="D105" s="139"/>
      <c r="E105" s="139"/>
      <c r="F105" s="140"/>
      <c r="G105" s="131"/>
      <c r="H105" s="131"/>
    </row>
    <row r="106" spans="1:6" ht="20.25">
      <c r="A106" s="129"/>
      <c r="B106" s="138" t="s">
        <v>91</v>
      </c>
      <c r="C106" s="139"/>
      <c r="D106" s="139"/>
      <c r="E106" s="139"/>
      <c r="F106" s="141"/>
    </row>
    <row r="107" spans="1:6" ht="10.5" customHeight="1">
      <c r="A107" s="129"/>
      <c r="B107" s="138"/>
      <c r="C107" s="139"/>
      <c r="D107" s="139"/>
      <c r="E107" s="139"/>
      <c r="F107" s="141"/>
    </row>
    <row r="108" spans="1:6" ht="40.5" customHeight="1">
      <c r="A108" s="129"/>
      <c r="B108" s="296" t="s">
        <v>216</v>
      </c>
      <c r="C108" s="296"/>
      <c r="D108" s="296"/>
      <c r="E108" s="296"/>
      <c r="F108" s="296"/>
    </row>
    <row r="109" spans="1:6" ht="37.5" customHeight="1">
      <c r="A109" s="129"/>
      <c r="B109" s="296" t="s">
        <v>218</v>
      </c>
      <c r="C109" s="296"/>
      <c r="D109" s="296"/>
      <c r="E109" s="296"/>
      <c r="F109" s="296"/>
    </row>
    <row r="110" spans="1:5" ht="21" customHeight="1">
      <c r="A110" s="129"/>
      <c r="B110" s="138" t="s">
        <v>246</v>
      </c>
      <c r="C110" s="129"/>
      <c r="D110" s="129"/>
      <c r="E110" s="129"/>
    </row>
    <row r="111" spans="1:5" ht="21" customHeight="1">
      <c r="A111" s="129"/>
      <c r="B111" s="138" t="s">
        <v>248</v>
      </c>
      <c r="C111" s="129"/>
      <c r="D111" s="129"/>
      <c r="E111" s="129"/>
    </row>
    <row r="112" spans="1:5" ht="21" customHeight="1">
      <c r="A112" s="129"/>
      <c r="B112" s="138"/>
      <c r="C112" s="129"/>
      <c r="D112" s="129"/>
      <c r="E112" s="129"/>
    </row>
    <row r="113" spans="1:5" ht="21" customHeight="1">
      <c r="A113" s="129"/>
      <c r="B113" s="138"/>
      <c r="C113" s="129"/>
      <c r="D113" s="129"/>
      <c r="E113" s="129"/>
    </row>
    <row r="114" spans="1:5" ht="21" customHeight="1">
      <c r="A114" s="129"/>
      <c r="B114" s="138"/>
      <c r="C114" s="129"/>
      <c r="D114" s="129"/>
      <c r="E114" s="129"/>
    </row>
    <row r="115" spans="1:5" ht="21" customHeight="1">
      <c r="A115" s="129"/>
      <c r="B115" s="138"/>
      <c r="C115" s="129"/>
      <c r="D115" s="129"/>
      <c r="E115" s="129"/>
    </row>
    <row r="116" spans="1:5" ht="21" customHeight="1">
      <c r="A116" s="129"/>
      <c r="B116" s="138"/>
      <c r="C116" s="129"/>
      <c r="D116" s="129"/>
      <c r="E116" s="129"/>
    </row>
    <row r="117" spans="1:5" ht="21" customHeight="1">
      <c r="A117" s="129"/>
      <c r="B117" s="138"/>
      <c r="C117" s="129"/>
      <c r="D117" s="129"/>
      <c r="E117" s="129"/>
    </row>
    <row r="118" spans="1:5" ht="21" customHeight="1">
      <c r="A118" s="129"/>
      <c r="B118" s="138"/>
      <c r="C118" s="129"/>
      <c r="D118" s="129"/>
      <c r="E118" s="129"/>
    </row>
    <row r="119" spans="1:5" ht="21" customHeight="1">
      <c r="A119" s="129"/>
      <c r="B119" s="138"/>
      <c r="C119" s="129"/>
      <c r="D119" s="129"/>
      <c r="E119" s="129"/>
    </row>
    <row r="120" spans="1:5" ht="21" customHeight="1">
      <c r="A120" s="129"/>
      <c r="B120" s="138"/>
      <c r="C120" s="129"/>
      <c r="D120" s="129"/>
      <c r="E120" s="129"/>
    </row>
    <row r="121" spans="1:5" ht="21" customHeight="1">
      <c r="A121" s="129"/>
      <c r="B121" s="138"/>
      <c r="C121" s="129"/>
      <c r="D121" s="129"/>
      <c r="E121" s="129"/>
    </row>
    <row r="122" spans="1:5" ht="15.75" customHeight="1">
      <c r="A122" s="129"/>
      <c r="B122" s="130"/>
      <c r="C122" s="129"/>
      <c r="D122" s="129"/>
      <c r="E122" s="129"/>
    </row>
    <row r="123" spans="1:8" ht="20.25">
      <c r="A123" s="142" t="s">
        <v>186</v>
      </c>
      <c r="B123" s="143"/>
      <c r="C123" s="132"/>
      <c r="D123" s="132"/>
      <c r="E123" s="132"/>
      <c r="F123" s="66"/>
      <c r="G123" s="66"/>
      <c r="H123" s="66"/>
    </row>
    <row r="124" spans="1:8" ht="51" customHeight="1">
      <c r="A124" s="142"/>
      <c r="B124" s="143"/>
      <c r="C124" s="132"/>
      <c r="D124" s="132"/>
      <c r="E124" s="132"/>
      <c r="F124" s="66"/>
      <c r="G124" s="66"/>
      <c r="H124" s="66"/>
    </row>
    <row r="125" spans="1:8" ht="20.25">
      <c r="A125" s="142" t="s">
        <v>187</v>
      </c>
      <c r="B125" s="143"/>
      <c r="C125" s="132"/>
      <c r="D125" s="132"/>
      <c r="E125" s="132"/>
      <c r="F125" s="66"/>
      <c r="G125" s="66"/>
      <c r="H125" s="66"/>
    </row>
    <row r="126" spans="1:8" ht="10.5" customHeight="1">
      <c r="A126" s="132"/>
      <c r="B126" s="30"/>
      <c r="C126" s="132"/>
      <c r="D126" s="132"/>
      <c r="E126" s="132"/>
      <c r="F126" s="66"/>
      <c r="G126" s="66"/>
      <c r="H126" s="66"/>
    </row>
    <row r="127" spans="1:8" ht="18.75">
      <c r="A127" s="51" t="s">
        <v>176</v>
      </c>
      <c r="B127" s="30"/>
      <c r="C127" s="132"/>
      <c r="D127" s="132"/>
      <c r="E127" s="132"/>
      <c r="F127" s="66"/>
      <c r="G127" s="66"/>
      <c r="H127" s="66"/>
    </row>
  </sheetData>
  <sheetProtection/>
  <mergeCells count="5">
    <mergeCell ref="A9:H9"/>
    <mergeCell ref="A10:F10"/>
    <mergeCell ref="A11:H11"/>
    <mergeCell ref="B108:F108"/>
    <mergeCell ref="B109:F109"/>
  </mergeCells>
  <printOptions horizontalCentered="1"/>
  <pageMargins left="0.2362204724409449" right="0.2362204724409449" top="0.6299212598425197" bottom="0.15748031496062992" header="0.5511811023622047" footer="0.2755905511811024"/>
  <pageSetup fitToHeight="2" fitToWidth="1" horizontalDpi="600" verticalDpi="600" orientation="portrait" paperSize="9" scale="38" r:id="rId1"/>
  <rowBreaks count="1" manualBreakCount="1">
    <brk id="5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8"/>
  <sheetViews>
    <sheetView view="pageBreakPreview" zoomScale="60" zoomScaleNormal="70" zoomScalePageLayoutView="0" workbookViewId="0" topLeftCell="A7">
      <selection activeCell="A42" sqref="A42:E43"/>
    </sheetView>
  </sheetViews>
  <sheetFormatPr defaultColWidth="9.00390625" defaultRowHeight="12.75"/>
  <cols>
    <col min="1" max="1" width="5.875" style="0" customWidth="1"/>
    <col min="2" max="2" width="95.25390625" style="0" customWidth="1"/>
    <col min="3" max="3" width="17.125" style="0" customWidth="1"/>
    <col min="4" max="4" width="17.25390625" style="0" customWidth="1"/>
    <col min="5" max="5" width="17.375" style="0" customWidth="1"/>
    <col min="6" max="6" width="26.375" style="0" customWidth="1"/>
    <col min="34" max="34" width="9.125" style="0" customWidth="1"/>
  </cols>
  <sheetData>
    <row r="1" spans="2:4" ht="18.75">
      <c r="B1" s="59"/>
      <c r="C1" s="59" t="s">
        <v>188</v>
      </c>
      <c r="D1" s="59"/>
    </row>
    <row r="2" spans="2:4" ht="18.75">
      <c r="B2" s="59"/>
      <c r="C2" s="59" t="s">
        <v>141</v>
      </c>
      <c r="D2" s="59"/>
    </row>
    <row r="3" spans="2:4" ht="18.75">
      <c r="B3" s="59"/>
      <c r="C3" s="59" t="s">
        <v>140</v>
      </c>
      <c r="D3" s="59"/>
    </row>
    <row r="4" spans="2:4" ht="18.75">
      <c r="B4" s="60"/>
      <c r="C4" s="60" t="s">
        <v>427</v>
      </c>
      <c r="D4" s="60"/>
    </row>
    <row r="9" spans="1:9" ht="22.5">
      <c r="A9" s="303" t="s">
        <v>125</v>
      </c>
      <c r="B9" s="303"/>
      <c r="C9" s="303"/>
      <c r="D9" s="303"/>
      <c r="E9" s="303"/>
      <c r="F9" s="303"/>
      <c r="G9" s="37"/>
      <c r="H9" s="37"/>
      <c r="I9" s="37"/>
    </row>
    <row r="10" spans="1:9" ht="22.5">
      <c r="A10" s="303" t="s">
        <v>128</v>
      </c>
      <c r="B10" s="303"/>
      <c r="C10" s="303"/>
      <c r="D10" s="303"/>
      <c r="E10" s="303"/>
      <c r="F10" s="303"/>
      <c r="G10" s="37"/>
      <c r="H10" s="37"/>
      <c r="I10" s="37"/>
    </row>
    <row r="11" spans="1:9" ht="22.5">
      <c r="A11" s="330" t="s">
        <v>428</v>
      </c>
      <c r="B11" s="330"/>
      <c r="C11" s="330"/>
      <c r="D11" s="330"/>
      <c r="E11" s="330"/>
      <c r="F11" s="330"/>
      <c r="G11" s="156"/>
      <c r="H11" s="156"/>
      <c r="I11" s="156"/>
    </row>
    <row r="13" spans="1:6" ht="34.5" customHeight="1">
      <c r="A13" s="331" t="s">
        <v>255</v>
      </c>
      <c r="B13" s="332"/>
      <c r="C13" s="332"/>
      <c r="D13" s="332"/>
      <c r="E13" s="332"/>
      <c r="F13" s="333"/>
    </row>
    <row r="14" spans="1:6" ht="31.5">
      <c r="A14" s="151" t="s">
        <v>0</v>
      </c>
      <c r="B14" s="152" t="s">
        <v>1</v>
      </c>
      <c r="C14" s="151" t="s">
        <v>302</v>
      </c>
      <c r="D14" s="150" t="s">
        <v>256</v>
      </c>
      <c r="E14" s="153" t="s">
        <v>119</v>
      </c>
      <c r="F14" s="154" t="s">
        <v>177</v>
      </c>
    </row>
    <row r="15" spans="1:6" s="161" customFormat="1" ht="33" customHeight="1">
      <c r="A15" s="185">
        <v>1</v>
      </c>
      <c r="B15" s="182" t="s">
        <v>83</v>
      </c>
      <c r="C15" s="183"/>
      <c r="D15" s="183"/>
      <c r="E15" s="183"/>
      <c r="F15" s="184"/>
    </row>
    <row r="16" spans="1:6" s="161" customFormat="1" ht="21.75" customHeight="1">
      <c r="A16" s="177" t="s">
        <v>266</v>
      </c>
      <c r="B16" s="172" t="s">
        <v>269</v>
      </c>
      <c r="C16" s="205" t="s">
        <v>165</v>
      </c>
      <c r="D16" s="165">
        <f>F16/1.2</f>
        <v>3.75</v>
      </c>
      <c r="E16" s="166">
        <f>F16-D16</f>
        <v>0.75</v>
      </c>
      <c r="F16" s="167">
        <v>4.5</v>
      </c>
    </row>
    <row r="17" spans="1:6" s="161" customFormat="1" ht="21.75" customHeight="1">
      <c r="A17" s="177" t="s">
        <v>267</v>
      </c>
      <c r="B17" s="172" t="s">
        <v>301</v>
      </c>
      <c r="C17" s="205"/>
      <c r="D17" s="165">
        <f>F17/1.2</f>
        <v>26.666666666666668</v>
      </c>
      <c r="E17" s="166">
        <f aca="true" t="shared" si="0" ref="E17:E35">F17-D17</f>
        <v>5.333333333333332</v>
      </c>
      <c r="F17" s="167">
        <v>32</v>
      </c>
    </row>
    <row r="18" spans="1:6" s="161" customFormat="1" ht="21.75" customHeight="1">
      <c r="A18" s="177" t="s">
        <v>268</v>
      </c>
      <c r="B18" s="172" t="s">
        <v>304</v>
      </c>
      <c r="C18" s="205"/>
      <c r="D18" s="165">
        <f>F18/1.2</f>
        <v>35</v>
      </c>
      <c r="E18" s="166">
        <f t="shared" si="0"/>
        <v>7</v>
      </c>
      <c r="F18" s="167">
        <v>42</v>
      </c>
    </row>
    <row r="19" spans="1:6" s="161" customFormat="1" ht="33" customHeight="1">
      <c r="A19" s="181" t="s">
        <v>271</v>
      </c>
      <c r="B19" s="182" t="s">
        <v>270</v>
      </c>
      <c r="C19" s="206"/>
      <c r="D19" s="183"/>
      <c r="E19" s="183"/>
      <c r="F19" s="208"/>
    </row>
    <row r="20" spans="1:6" s="161" customFormat="1" ht="21.75" customHeight="1">
      <c r="A20" s="177" t="s">
        <v>272</v>
      </c>
      <c r="B20" s="172" t="s">
        <v>300</v>
      </c>
      <c r="C20" s="205"/>
      <c r="D20" s="165">
        <f>F20/1.2</f>
        <v>20.833333333333336</v>
      </c>
      <c r="E20" s="166">
        <f t="shared" si="0"/>
        <v>4.166666666666664</v>
      </c>
      <c r="F20" s="167">
        <v>25</v>
      </c>
    </row>
    <row r="21" spans="1:6" s="161" customFormat="1" ht="21.75" customHeight="1">
      <c r="A21" s="177" t="s">
        <v>273</v>
      </c>
      <c r="B21" s="172" t="s">
        <v>347</v>
      </c>
      <c r="C21" s="205"/>
      <c r="D21" s="165">
        <f>F21/1.2</f>
        <v>30</v>
      </c>
      <c r="E21" s="166">
        <f>F21-D21</f>
        <v>6</v>
      </c>
      <c r="F21" s="167">
        <v>36</v>
      </c>
    </row>
    <row r="22" spans="1:6" s="161" customFormat="1" ht="21.75" customHeight="1">
      <c r="A22" s="177" t="s">
        <v>274</v>
      </c>
      <c r="B22" s="172" t="s">
        <v>301</v>
      </c>
      <c r="C22" s="205"/>
      <c r="D22" s="165">
        <f aca="true" t="shared" si="1" ref="D22:D35">F22/1.2</f>
        <v>37.5</v>
      </c>
      <c r="E22" s="166">
        <f t="shared" si="0"/>
        <v>7.5</v>
      </c>
      <c r="F22" s="167">
        <v>45</v>
      </c>
    </row>
    <row r="23" spans="1:6" s="161" customFormat="1" ht="21.75" customHeight="1">
      <c r="A23" s="177" t="s">
        <v>275</v>
      </c>
      <c r="B23" s="172" t="s">
        <v>304</v>
      </c>
      <c r="C23" s="205"/>
      <c r="D23" s="165">
        <f t="shared" si="1"/>
        <v>50</v>
      </c>
      <c r="E23" s="166">
        <f t="shared" si="0"/>
        <v>10</v>
      </c>
      <c r="F23" s="167">
        <v>60</v>
      </c>
    </row>
    <row r="24" spans="1:6" s="161" customFormat="1" ht="33" customHeight="1">
      <c r="A24" s="181" t="s">
        <v>276</v>
      </c>
      <c r="B24" s="182" t="s">
        <v>281</v>
      </c>
      <c r="C24" s="207"/>
      <c r="D24" s="180"/>
      <c r="E24" s="180"/>
      <c r="F24" s="209"/>
    </row>
    <row r="25" spans="1:6" s="161" customFormat="1" ht="20.25" customHeight="1">
      <c r="A25" s="177" t="s">
        <v>277</v>
      </c>
      <c r="B25" s="172" t="s">
        <v>269</v>
      </c>
      <c r="C25" s="205" t="s">
        <v>82</v>
      </c>
      <c r="D25" s="165">
        <f t="shared" si="1"/>
        <v>9.166666666666668</v>
      </c>
      <c r="E25" s="166">
        <f t="shared" si="0"/>
        <v>1.8333333333333321</v>
      </c>
      <c r="F25" s="167">
        <v>11</v>
      </c>
    </row>
    <row r="26" spans="1:6" s="161" customFormat="1" ht="20.25" customHeight="1">
      <c r="A26" s="177" t="s">
        <v>278</v>
      </c>
      <c r="B26" s="172" t="s">
        <v>282</v>
      </c>
      <c r="C26" s="205"/>
      <c r="D26" s="165">
        <f t="shared" si="1"/>
        <v>26.666666666666668</v>
      </c>
      <c r="E26" s="166">
        <f t="shared" si="0"/>
        <v>5.333333333333332</v>
      </c>
      <c r="F26" s="167">
        <v>32</v>
      </c>
    </row>
    <row r="27" spans="1:6" s="161" customFormat="1" ht="20.25" customHeight="1">
      <c r="A27" s="177" t="s">
        <v>279</v>
      </c>
      <c r="B27" s="172" t="s">
        <v>283</v>
      </c>
      <c r="C27" s="205"/>
      <c r="D27" s="165">
        <f t="shared" si="1"/>
        <v>50</v>
      </c>
      <c r="E27" s="166">
        <f t="shared" si="0"/>
        <v>10</v>
      </c>
      <c r="F27" s="167">
        <v>60</v>
      </c>
    </row>
    <row r="28" spans="1:6" s="161" customFormat="1" ht="20.25" customHeight="1">
      <c r="A28" s="177" t="s">
        <v>280</v>
      </c>
      <c r="B28" s="172" t="s">
        <v>284</v>
      </c>
      <c r="C28" s="205"/>
      <c r="D28" s="165">
        <f t="shared" si="1"/>
        <v>62.5</v>
      </c>
      <c r="E28" s="166">
        <f t="shared" si="0"/>
        <v>12.5</v>
      </c>
      <c r="F28" s="167">
        <v>75</v>
      </c>
    </row>
    <row r="29" spans="1:6" s="161" customFormat="1" ht="33" customHeight="1">
      <c r="A29" s="181" t="s">
        <v>286</v>
      </c>
      <c r="B29" s="182" t="s">
        <v>285</v>
      </c>
      <c r="C29" s="206"/>
      <c r="D29" s="183"/>
      <c r="E29" s="183"/>
      <c r="F29" s="208"/>
    </row>
    <row r="30" spans="1:6" s="161" customFormat="1" ht="20.25" customHeight="1">
      <c r="A30" s="177" t="s">
        <v>287</v>
      </c>
      <c r="B30" s="172" t="s">
        <v>269</v>
      </c>
      <c r="C30" s="205" t="s">
        <v>82</v>
      </c>
      <c r="D30" s="165">
        <f t="shared" si="1"/>
        <v>12.5</v>
      </c>
      <c r="E30" s="166">
        <f t="shared" si="0"/>
        <v>2.5</v>
      </c>
      <c r="F30" s="167">
        <v>15</v>
      </c>
    </row>
    <row r="31" spans="1:6" s="161" customFormat="1" ht="20.25" customHeight="1">
      <c r="A31" s="177" t="s">
        <v>288</v>
      </c>
      <c r="B31" s="172" t="s">
        <v>282</v>
      </c>
      <c r="C31" s="205"/>
      <c r="D31" s="165">
        <f t="shared" si="1"/>
        <v>37.5</v>
      </c>
      <c r="E31" s="166">
        <f t="shared" si="0"/>
        <v>7.5</v>
      </c>
      <c r="F31" s="167">
        <v>45</v>
      </c>
    </row>
    <row r="32" spans="1:6" s="161" customFormat="1" ht="20.25" customHeight="1">
      <c r="A32" s="177" t="s">
        <v>289</v>
      </c>
      <c r="B32" s="172" t="s">
        <v>283</v>
      </c>
      <c r="C32" s="205"/>
      <c r="D32" s="165">
        <f t="shared" si="1"/>
        <v>66.66666666666667</v>
      </c>
      <c r="E32" s="166">
        <f t="shared" si="0"/>
        <v>13.333333333333329</v>
      </c>
      <c r="F32" s="167">
        <v>80</v>
      </c>
    </row>
    <row r="33" spans="1:6" s="161" customFormat="1" ht="20.25" customHeight="1">
      <c r="A33" s="177" t="s">
        <v>290</v>
      </c>
      <c r="B33" s="172" t="s">
        <v>284</v>
      </c>
      <c r="C33" s="205"/>
      <c r="D33" s="165">
        <f t="shared" si="1"/>
        <v>95.83333333333334</v>
      </c>
      <c r="E33" s="166">
        <f t="shared" si="0"/>
        <v>19.166666666666657</v>
      </c>
      <c r="F33" s="167">
        <v>115</v>
      </c>
    </row>
    <row r="34" spans="1:6" s="161" customFormat="1" ht="27" customHeight="1">
      <c r="A34" s="181" t="s">
        <v>292</v>
      </c>
      <c r="B34" s="182" t="s">
        <v>291</v>
      </c>
      <c r="C34" s="206"/>
      <c r="D34" s="183"/>
      <c r="E34" s="183"/>
      <c r="F34" s="208"/>
    </row>
    <row r="35" spans="1:6" s="213" customFormat="1" ht="20.25" customHeight="1">
      <c r="A35" s="191" t="s">
        <v>296</v>
      </c>
      <c r="B35" s="179" t="s">
        <v>269</v>
      </c>
      <c r="C35" s="203" t="s">
        <v>82</v>
      </c>
      <c r="D35" s="220">
        <f t="shared" si="1"/>
        <v>6.666666666666667</v>
      </c>
      <c r="E35" s="221">
        <f t="shared" si="0"/>
        <v>1.333333333333333</v>
      </c>
      <c r="F35" s="202">
        <v>8</v>
      </c>
    </row>
    <row r="36" spans="1:6" s="213" customFormat="1" ht="20.25" customHeight="1">
      <c r="A36" s="191" t="s">
        <v>297</v>
      </c>
      <c r="B36" s="179" t="s">
        <v>300</v>
      </c>
      <c r="C36" s="203"/>
      <c r="D36" s="220">
        <f>F36/1.2</f>
        <v>20.833333333333336</v>
      </c>
      <c r="E36" s="221">
        <f>F36-D36</f>
        <v>4.166666666666664</v>
      </c>
      <c r="F36" s="202">
        <v>25</v>
      </c>
    </row>
    <row r="37" spans="1:6" s="213" customFormat="1" ht="20.25" customHeight="1">
      <c r="A37" s="191" t="s">
        <v>298</v>
      </c>
      <c r="B37" s="179" t="s">
        <v>301</v>
      </c>
      <c r="C37" s="203"/>
      <c r="D37" s="220">
        <f>F37/1.2</f>
        <v>37.5</v>
      </c>
      <c r="E37" s="221">
        <f>F37-D37</f>
        <v>7.5</v>
      </c>
      <c r="F37" s="202">
        <v>45</v>
      </c>
    </row>
    <row r="38" spans="1:6" s="161" customFormat="1" ht="27.75" customHeight="1">
      <c r="A38" s="185">
        <v>6</v>
      </c>
      <c r="B38" s="182" t="s">
        <v>299</v>
      </c>
      <c r="C38" s="206"/>
      <c r="D38" s="183"/>
      <c r="E38" s="183"/>
      <c r="F38" s="208"/>
    </row>
    <row r="39" spans="1:6" s="213" customFormat="1" ht="24" customHeight="1">
      <c r="A39" s="191" t="s">
        <v>293</v>
      </c>
      <c r="B39" s="179" t="s">
        <v>269</v>
      </c>
      <c r="C39" s="203" t="s">
        <v>82</v>
      </c>
      <c r="D39" s="220">
        <f>F39/1.2</f>
        <v>6.666666666666667</v>
      </c>
      <c r="E39" s="221">
        <f>F39-D39</f>
        <v>1.333333333333333</v>
      </c>
      <c r="F39" s="202">
        <v>8</v>
      </c>
    </row>
    <row r="40" spans="1:6" s="213" customFormat="1" ht="24" customHeight="1">
      <c r="A40" s="191" t="s">
        <v>294</v>
      </c>
      <c r="B40" s="179" t="s">
        <v>300</v>
      </c>
      <c r="C40" s="203"/>
      <c r="D40" s="202">
        <v>25</v>
      </c>
      <c r="E40" s="202">
        <v>25</v>
      </c>
      <c r="F40" s="202">
        <v>25</v>
      </c>
    </row>
    <row r="41" spans="1:6" s="213" customFormat="1" ht="24" customHeight="1">
      <c r="A41" s="191" t="s">
        <v>295</v>
      </c>
      <c r="B41" s="179" t="s">
        <v>301</v>
      </c>
      <c r="C41" s="203"/>
      <c r="D41" s="202">
        <v>45</v>
      </c>
      <c r="E41" s="202">
        <v>45</v>
      </c>
      <c r="F41" s="202">
        <v>45</v>
      </c>
    </row>
    <row r="42" ht="15.75">
      <c r="A42" s="169" t="s">
        <v>303</v>
      </c>
    </row>
    <row r="43" ht="15.75">
      <c r="A43" s="169" t="s">
        <v>352</v>
      </c>
    </row>
    <row r="46" spans="2:6" ht="47.25" customHeight="1">
      <c r="B46" s="82" t="s">
        <v>257</v>
      </c>
      <c r="C46" s="83"/>
      <c r="D46" s="161"/>
      <c r="E46" s="161"/>
      <c r="F46" s="162" t="s">
        <v>258</v>
      </c>
    </row>
    <row r="47" spans="2:6" ht="51" customHeight="1">
      <c r="B47" s="82"/>
      <c r="C47" s="83"/>
      <c r="D47" s="161"/>
      <c r="E47" s="161"/>
      <c r="F47" s="162"/>
    </row>
    <row r="48" spans="2:6" ht="20.25">
      <c r="B48" s="82" t="s">
        <v>259</v>
      </c>
      <c r="C48" s="83"/>
      <c r="D48" s="161"/>
      <c r="E48" s="161"/>
      <c r="F48" s="162" t="s">
        <v>260</v>
      </c>
    </row>
  </sheetData>
  <sheetProtection/>
  <mergeCells count="4">
    <mergeCell ref="A11:F11"/>
    <mergeCell ref="A13:F13"/>
    <mergeCell ref="A9:F9"/>
    <mergeCell ref="A10:F10"/>
  </mergeCells>
  <printOptions horizont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0"/>
  <sheetViews>
    <sheetView view="pageBreakPreview" zoomScale="60" zoomScaleNormal="70" zoomScalePageLayoutView="0" workbookViewId="0" topLeftCell="A4">
      <selection activeCell="A42" sqref="A42:E43"/>
    </sheetView>
  </sheetViews>
  <sheetFormatPr defaultColWidth="9.00390625" defaultRowHeight="12.75"/>
  <cols>
    <col min="1" max="1" width="5.875" style="0" customWidth="1"/>
    <col min="2" max="2" width="87.00390625" style="0" customWidth="1"/>
    <col min="3" max="3" width="17.125" style="0" customWidth="1"/>
    <col min="4" max="4" width="17.25390625" style="0" hidden="1" customWidth="1"/>
    <col min="5" max="5" width="17.375" style="0" hidden="1" customWidth="1"/>
    <col min="6" max="6" width="26.375" style="0" customWidth="1"/>
  </cols>
  <sheetData>
    <row r="1" spans="2:4" ht="18.75">
      <c r="B1" s="59"/>
      <c r="C1" s="59" t="s">
        <v>188</v>
      </c>
      <c r="D1" s="59"/>
    </row>
    <row r="2" spans="2:4" ht="18.75">
      <c r="B2" s="59"/>
      <c r="C2" s="59" t="s">
        <v>141</v>
      </c>
      <c r="D2" s="59"/>
    </row>
    <row r="3" spans="2:4" ht="18.75">
      <c r="B3" s="59"/>
      <c r="C3" s="59" t="s">
        <v>140</v>
      </c>
      <c r="D3" s="59"/>
    </row>
    <row r="4" spans="2:4" ht="18.75">
      <c r="B4" s="60"/>
      <c r="C4" s="60" t="str">
        <f>'ТРЕНАЖЕРНЫЙ ЗАЛ'!C4</f>
        <v>31.01.2019 № 12</v>
      </c>
      <c r="D4" s="60"/>
    </row>
    <row r="9" spans="1:9" ht="22.5">
      <c r="A9" s="303" t="s">
        <v>125</v>
      </c>
      <c r="B9" s="303"/>
      <c r="C9" s="303"/>
      <c r="D9" s="303"/>
      <c r="E9" s="303"/>
      <c r="F9" s="303"/>
      <c r="G9" s="37"/>
      <c r="H9" s="37"/>
      <c r="I9" s="37"/>
    </row>
    <row r="10" spans="1:9" ht="22.5">
      <c r="A10" s="303" t="s">
        <v>128</v>
      </c>
      <c r="B10" s="303"/>
      <c r="C10" s="303"/>
      <c r="D10" s="303"/>
      <c r="E10" s="303"/>
      <c r="F10" s="303"/>
      <c r="G10" s="37"/>
      <c r="H10" s="37"/>
      <c r="I10" s="37"/>
    </row>
    <row r="11" spans="1:9" ht="22.5">
      <c r="A11" s="330" t="str">
        <f>'ТРЕНАЖЕРНЫЙ ЗАЛ'!A11:F11</f>
        <v>вводится  в  действие  с 1 февраля 2019 года</v>
      </c>
      <c r="B11" s="330"/>
      <c r="C11" s="330"/>
      <c r="D11" s="330"/>
      <c r="E11" s="330"/>
      <c r="F11" s="330"/>
      <c r="G11" s="156"/>
      <c r="H11" s="156"/>
      <c r="I11" s="156"/>
    </row>
    <row r="13" spans="1:6" ht="34.5" customHeight="1">
      <c r="A13" s="331" t="s">
        <v>261</v>
      </c>
      <c r="B13" s="332"/>
      <c r="C13" s="332"/>
      <c r="D13" s="332"/>
      <c r="E13" s="332"/>
      <c r="F13" s="333"/>
    </row>
    <row r="14" spans="1:6" ht="31.5">
      <c r="A14" s="151" t="s">
        <v>0</v>
      </c>
      <c r="B14" s="152" t="s">
        <v>1</v>
      </c>
      <c r="C14" s="151" t="s">
        <v>302</v>
      </c>
      <c r="D14" s="150" t="s">
        <v>256</v>
      </c>
      <c r="E14" s="153" t="s">
        <v>119</v>
      </c>
      <c r="F14" s="154" t="s">
        <v>177</v>
      </c>
    </row>
    <row r="15" spans="1:6" s="161" customFormat="1" ht="30" customHeight="1">
      <c r="A15" s="185">
        <v>1</v>
      </c>
      <c r="B15" s="334" t="s">
        <v>84</v>
      </c>
      <c r="C15" s="335"/>
      <c r="D15" s="335"/>
      <c r="E15" s="335"/>
      <c r="F15" s="336"/>
    </row>
    <row r="16" spans="1:6" s="213" customFormat="1" ht="24" customHeight="1">
      <c r="A16" s="191" t="s">
        <v>266</v>
      </c>
      <c r="B16" s="179" t="s">
        <v>269</v>
      </c>
      <c r="C16" s="203" t="s">
        <v>82</v>
      </c>
      <c r="D16" s="192">
        <f>F16/1.2</f>
        <v>4.166666666666667</v>
      </c>
      <c r="E16" s="193">
        <f>F16-D16</f>
        <v>0.833333333333333</v>
      </c>
      <c r="F16" s="194">
        <v>5</v>
      </c>
    </row>
    <row r="17" spans="1:6" s="213" customFormat="1" ht="24" customHeight="1">
      <c r="A17" s="191" t="s">
        <v>267</v>
      </c>
      <c r="B17" s="179" t="s">
        <v>300</v>
      </c>
      <c r="C17" s="203"/>
      <c r="D17" s="192">
        <f>F17/1.2</f>
        <v>15.833333333333334</v>
      </c>
      <c r="E17" s="193">
        <f>F17-D17</f>
        <v>3.166666666666666</v>
      </c>
      <c r="F17" s="194">
        <v>19</v>
      </c>
    </row>
    <row r="18" spans="1:6" s="213" customFormat="1" ht="24" customHeight="1">
      <c r="A18" s="191" t="s">
        <v>268</v>
      </c>
      <c r="B18" s="179" t="s">
        <v>301</v>
      </c>
      <c r="C18" s="203"/>
      <c r="D18" s="192">
        <f>F18/1.2</f>
        <v>30</v>
      </c>
      <c r="E18" s="193">
        <f>F18-D18</f>
        <v>6</v>
      </c>
      <c r="F18" s="194">
        <v>36</v>
      </c>
    </row>
    <row r="19" spans="1:6" s="213" customFormat="1" ht="24" customHeight="1">
      <c r="A19" s="191" t="s">
        <v>305</v>
      </c>
      <c r="B19" s="179" t="s">
        <v>304</v>
      </c>
      <c r="C19" s="203"/>
      <c r="D19" s="192">
        <f>F19/1.2</f>
        <v>41.66666666666667</v>
      </c>
      <c r="E19" s="193">
        <f>F19-D19</f>
        <v>8.333333333333329</v>
      </c>
      <c r="F19" s="194">
        <v>50</v>
      </c>
    </row>
    <row r="20" spans="1:6" s="161" customFormat="1" ht="36.75" customHeight="1">
      <c r="A20" s="185">
        <v>2</v>
      </c>
      <c r="B20" s="186" t="s">
        <v>306</v>
      </c>
      <c r="C20" s="203" t="s">
        <v>165</v>
      </c>
      <c r="D20" s="192">
        <f aca="true" t="shared" si="0" ref="D20:D30">F20/1.2</f>
        <v>2.5</v>
      </c>
      <c r="E20" s="193">
        <f aca="true" t="shared" si="1" ref="E20:E39">F20-D20</f>
        <v>0.5</v>
      </c>
      <c r="F20" s="194">
        <v>3</v>
      </c>
    </row>
    <row r="21" spans="1:6" s="161" customFormat="1" ht="36.75" customHeight="1">
      <c r="A21" s="185">
        <v>3</v>
      </c>
      <c r="B21" s="186" t="s">
        <v>249</v>
      </c>
      <c r="C21" s="203" t="s">
        <v>165</v>
      </c>
      <c r="D21" s="192">
        <f>F21/1.2</f>
        <v>3.75</v>
      </c>
      <c r="E21" s="193">
        <f>F21-D21</f>
        <v>0.75</v>
      </c>
      <c r="F21" s="194">
        <v>4.5</v>
      </c>
    </row>
    <row r="22" spans="1:6" s="161" customFormat="1" ht="36.75" customHeight="1">
      <c r="A22" s="185">
        <v>4</v>
      </c>
      <c r="B22" s="186" t="s">
        <v>250</v>
      </c>
      <c r="C22" s="203" t="s">
        <v>165</v>
      </c>
      <c r="D22" s="192">
        <f t="shared" si="0"/>
        <v>6.25</v>
      </c>
      <c r="E22" s="193">
        <f t="shared" si="1"/>
        <v>1.25</v>
      </c>
      <c r="F22" s="194">
        <v>7.5</v>
      </c>
    </row>
    <row r="23" spans="1:6" s="161" customFormat="1" ht="36.75" customHeight="1">
      <c r="A23" s="185">
        <v>5</v>
      </c>
      <c r="B23" s="186" t="s">
        <v>242</v>
      </c>
      <c r="C23" s="203" t="s">
        <v>165</v>
      </c>
      <c r="D23" s="192">
        <f t="shared" si="0"/>
        <v>8.333333333333334</v>
      </c>
      <c r="E23" s="193">
        <f t="shared" si="1"/>
        <v>1.666666666666666</v>
      </c>
      <c r="F23" s="194">
        <v>10</v>
      </c>
    </row>
    <row r="24" spans="1:6" s="161" customFormat="1" ht="48.75" customHeight="1">
      <c r="A24" s="185">
        <v>6</v>
      </c>
      <c r="B24" s="187" t="s">
        <v>348</v>
      </c>
      <c r="C24" s="119" t="s">
        <v>82</v>
      </c>
      <c r="D24" s="192">
        <f t="shared" si="0"/>
        <v>1.6666666666666667</v>
      </c>
      <c r="E24" s="193">
        <f t="shared" si="1"/>
        <v>0.33333333333333326</v>
      </c>
      <c r="F24" s="175">
        <v>2</v>
      </c>
    </row>
    <row r="25" spans="1:6" s="161" customFormat="1" ht="36.75" customHeight="1">
      <c r="A25" s="185">
        <v>7</v>
      </c>
      <c r="B25" s="187" t="s">
        <v>349</v>
      </c>
      <c r="C25" s="119" t="s">
        <v>82</v>
      </c>
      <c r="D25" s="192">
        <f t="shared" si="0"/>
        <v>2.5</v>
      </c>
      <c r="E25" s="193">
        <f t="shared" si="1"/>
        <v>0.5</v>
      </c>
      <c r="F25" s="175">
        <v>3</v>
      </c>
    </row>
    <row r="26" spans="1:6" s="161" customFormat="1" ht="36.75" customHeight="1">
      <c r="A26" s="185">
        <v>8</v>
      </c>
      <c r="B26" s="197" t="s">
        <v>307</v>
      </c>
      <c r="C26" s="204"/>
      <c r="D26" s="200"/>
      <c r="E26" s="200"/>
      <c r="F26" s="201"/>
    </row>
    <row r="27" spans="1:6" s="161" customFormat="1" ht="22.5" customHeight="1">
      <c r="A27" s="191" t="s">
        <v>308</v>
      </c>
      <c r="B27" s="179" t="s">
        <v>269</v>
      </c>
      <c r="C27" s="119" t="s">
        <v>82</v>
      </c>
      <c r="D27" s="176">
        <f t="shared" si="0"/>
        <v>5</v>
      </c>
      <c r="E27" s="176">
        <f t="shared" si="1"/>
        <v>1</v>
      </c>
      <c r="F27" s="175">
        <v>6</v>
      </c>
    </row>
    <row r="28" spans="1:6" s="161" customFormat="1" ht="22.5" customHeight="1">
      <c r="A28" s="191" t="s">
        <v>309</v>
      </c>
      <c r="B28" s="179" t="s">
        <v>300</v>
      </c>
      <c r="C28" s="119"/>
      <c r="D28" s="176">
        <f t="shared" si="0"/>
        <v>18.333333333333336</v>
      </c>
      <c r="E28" s="176">
        <f t="shared" si="1"/>
        <v>3.6666666666666643</v>
      </c>
      <c r="F28" s="175">
        <v>22</v>
      </c>
    </row>
    <row r="29" spans="1:6" s="161" customFormat="1" ht="22.5" customHeight="1">
      <c r="A29" s="191" t="s">
        <v>310</v>
      </c>
      <c r="B29" s="179" t="s">
        <v>301</v>
      </c>
      <c r="C29" s="119"/>
      <c r="D29" s="176">
        <f t="shared" si="0"/>
        <v>33.333333333333336</v>
      </c>
      <c r="E29" s="176">
        <f t="shared" si="1"/>
        <v>6.666666666666664</v>
      </c>
      <c r="F29" s="175">
        <v>40</v>
      </c>
    </row>
    <row r="30" spans="1:6" s="161" customFormat="1" ht="22.5" customHeight="1">
      <c r="A30" s="191" t="s">
        <v>311</v>
      </c>
      <c r="B30" s="179" t="s">
        <v>304</v>
      </c>
      <c r="C30" s="119"/>
      <c r="D30" s="176">
        <f t="shared" si="0"/>
        <v>45.833333333333336</v>
      </c>
      <c r="E30" s="176">
        <f t="shared" si="1"/>
        <v>9.166666666666664</v>
      </c>
      <c r="F30" s="175">
        <v>55</v>
      </c>
    </row>
    <row r="31" spans="1:6" s="161" customFormat="1" ht="35.25" customHeight="1">
      <c r="A31" s="185">
        <v>9</v>
      </c>
      <c r="B31" s="197" t="s">
        <v>364</v>
      </c>
      <c r="C31" s="198"/>
      <c r="D31" s="198"/>
      <c r="E31" s="198"/>
      <c r="F31" s="199"/>
    </row>
    <row r="32" spans="1:6" s="161" customFormat="1" ht="21" customHeight="1">
      <c r="A32" s="191" t="s">
        <v>320</v>
      </c>
      <c r="B32" s="179" t="s">
        <v>365</v>
      </c>
      <c r="C32" s="119" t="s">
        <v>82</v>
      </c>
      <c r="D32" s="176">
        <f aca="true" t="shared" si="2" ref="D32:D37">F32/1.2</f>
        <v>4.166666666666667</v>
      </c>
      <c r="E32" s="176">
        <f aca="true" t="shared" si="3" ref="E32:E37">F32-D32</f>
        <v>0.833333333333333</v>
      </c>
      <c r="F32" s="175">
        <v>5</v>
      </c>
    </row>
    <row r="33" spans="1:6" s="161" customFormat="1" ht="21" customHeight="1">
      <c r="A33" s="191" t="s">
        <v>321</v>
      </c>
      <c r="B33" s="179" t="s">
        <v>269</v>
      </c>
      <c r="C33" s="119" t="s">
        <v>82</v>
      </c>
      <c r="D33" s="176">
        <f t="shared" si="2"/>
        <v>8.333333333333334</v>
      </c>
      <c r="E33" s="176">
        <f t="shared" si="3"/>
        <v>1.666666666666666</v>
      </c>
      <c r="F33" s="175">
        <v>10</v>
      </c>
    </row>
    <row r="34" spans="1:6" s="161" customFormat="1" ht="21" customHeight="1">
      <c r="A34" s="191" t="s">
        <v>322</v>
      </c>
      <c r="B34" s="179" t="s">
        <v>300</v>
      </c>
      <c r="C34" s="119"/>
      <c r="D34" s="176">
        <f t="shared" si="2"/>
        <v>25</v>
      </c>
      <c r="E34" s="176">
        <f t="shared" si="3"/>
        <v>5</v>
      </c>
      <c r="F34" s="175">
        <v>30</v>
      </c>
    </row>
    <row r="35" spans="1:6" s="161" customFormat="1" ht="36.75" customHeight="1">
      <c r="A35" s="185">
        <v>10</v>
      </c>
      <c r="B35" s="186" t="s">
        <v>262</v>
      </c>
      <c r="C35" s="119" t="s">
        <v>82</v>
      </c>
      <c r="D35" s="192">
        <f t="shared" si="2"/>
        <v>66.66666666666667</v>
      </c>
      <c r="E35" s="193">
        <f t="shared" si="3"/>
        <v>13.333333333333329</v>
      </c>
      <c r="F35" s="194">
        <v>80</v>
      </c>
    </row>
    <row r="36" spans="1:6" s="161" customFormat="1" ht="36.75" customHeight="1">
      <c r="A36" s="185">
        <v>11</v>
      </c>
      <c r="B36" s="186" t="s">
        <v>263</v>
      </c>
      <c r="C36" s="119" t="s">
        <v>82</v>
      </c>
      <c r="D36" s="192">
        <f t="shared" si="2"/>
        <v>41.66666666666667</v>
      </c>
      <c r="E36" s="193">
        <f t="shared" si="3"/>
        <v>8.333333333333329</v>
      </c>
      <c r="F36" s="194">
        <v>50</v>
      </c>
    </row>
    <row r="37" spans="1:6" s="161" customFormat="1" ht="25.5" customHeight="1" hidden="1">
      <c r="A37" s="157">
        <v>18</v>
      </c>
      <c r="B37" s="158"/>
      <c r="C37" s="157"/>
      <c r="D37" s="192">
        <f t="shared" si="2"/>
        <v>0</v>
      </c>
      <c r="E37" s="193">
        <f t="shared" si="3"/>
        <v>0</v>
      </c>
      <c r="F37" s="160"/>
    </row>
    <row r="38" spans="1:6" s="161" customFormat="1" ht="25.5" customHeight="1" hidden="1">
      <c r="A38" s="157">
        <v>19</v>
      </c>
      <c r="B38" s="158"/>
      <c r="C38" s="157"/>
      <c r="D38" s="159"/>
      <c r="E38" s="166">
        <f t="shared" si="1"/>
        <v>0</v>
      </c>
      <c r="F38" s="160"/>
    </row>
    <row r="39" spans="1:6" ht="20.25" hidden="1">
      <c r="A39" s="157">
        <v>20</v>
      </c>
      <c r="B39" s="158"/>
      <c r="C39" s="157"/>
      <c r="D39" s="159"/>
      <c r="E39" s="166">
        <f t="shared" si="1"/>
        <v>0</v>
      </c>
      <c r="F39" s="160"/>
    </row>
    <row r="40" spans="1:6" ht="18.75" hidden="1">
      <c r="A40" s="157">
        <v>21</v>
      </c>
      <c r="B40" s="158"/>
      <c r="C40" s="157"/>
      <c r="D40" s="160"/>
      <c r="E40" s="160"/>
      <c r="F40" s="160"/>
    </row>
    <row r="41" ht="15.75">
      <c r="A41" s="169" t="s">
        <v>106</v>
      </c>
    </row>
    <row r="42" ht="15.75">
      <c r="A42" s="169" t="s">
        <v>352</v>
      </c>
    </row>
    <row r="43" ht="15.75">
      <c r="A43" s="171" t="s">
        <v>350</v>
      </c>
    </row>
    <row r="44" ht="15.75">
      <c r="A44" s="171" t="s">
        <v>351</v>
      </c>
    </row>
    <row r="45" ht="18.75">
      <c r="A45" s="168"/>
    </row>
    <row r="46" ht="47.25" customHeight="1"/>
    <row r="47" ht="51" customHeight="1"/>
    <row r="48" spans="2:6" ht="20.25">
      <c r="B48" s="82" t="s">
        <v>257</v>
      </c>
      <c r="C48" s="83"/>
      <c r="D48" s="161"/>
      <c r="E48" s="161"/>
      <c r="F48" s="162" t="s">
        <v>258</v>
      </c>
    </row>
    <row r="49" spans="2:6" ht="20.25">
      <c r="B49" s="82"/>
      <c r="C49" s="83"/>
      <c r="D49" s="161"/>
      <c r="E49" s="161"/>
      <c r="F49" s="162"/>
    </row>
    <row r="50" spans="2:6" ht="20.25">
      <c r="B50" s="82" t="s">
        <v>259</v>
      </c>
      <c r="C50" s="83"/>
      <c r="D50" s="161"/>
      <c r="E50" s="161"/>
      <c r="F50" s="162" t="s">
        <v>260</v>
      </c>
    </row>
  </sheetData>
  <sheetProtection/>
  <mergeCells count="5">
    <mergeCell ref="A9:F9"/>
    <mergeCell ref="A10:F10"/>
    <mergeCell ref="A11:F11"/>
    <mergeCell ref="A13:F13"/>
    <mergeCell ref="B15:F15"/>
  </mergeCells>
  <printOptions horizontalCentered="1"/>
  <pageMargins left="0" right="0" top="0" bottom="0" header="0" footer="0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9"/>
  <sheetViews>
    <sheetView view="pageBreakPreview" zoomScale="60" zoomScaleNormal="70" zoomScalePageLayoutView="0" workbookViewId="0" topLeftCell="A19">
      <selection activeCell="A42" sqref="A42:E43"/>
    </sheetView>
  </sheetViews>
  <sheetFormatPr defaultColWidth="9.00390625" defaultRowHeight="12.75"/>
  <cols>
    <col min="1" max="1" width="10.625" style="0" customWidth="1"/>
    <col min="2" max="2" width="69.875" style="0" customWidth="1"/>
    <col min="3" max="3" width="17.125" style="0" customWidth="1"/>
    <col min="4" max="4" width="17.25390625" style="0" hidden="1" customWidth="1"/>
    <col min="5" max="5" width="17.375" style="0" hidden="1" customWidth="1"/>
    <col min="6" max="6" width="26.375" style="0" customWidth="1"/>
  </cols>
  <sheetData>
    <row r="1" spans="2:4" ht="18.75">
      <c r="B1" s="59"/>
      <c r="C1" s="59" t="s">
        <v>188</v>
      </c>
      <c r="D1" s="59"/>
    </row>
    <row r="2" spans="2:4" ht="18.75">
      <c r="B2" s="59"/>
      <c r="C2" s="59" t="s">
        <v>141</v>
      </c>
      <c r="D2" s="59"/>
    </row>
    <row r="3" spans="2:4" ht="18.75">
      <c r="B3" s="59"/>
      <c r="C3" s="59" t="s">
        <v>140</v>
      </c>
      <c r="D3" s="59"/>
    </row>
    <row r="4" spans="2:4" ht="18.75">
      <c r="B4" s="60"/>
      <c r="C4" s="60" t="str">
        <f>'ТРЕНАЖЕРНЫЙ ЗАЛ'!C4</f>
        <v>31.01.2019 № 12</v>
      </c>
      <c r="D4" s="60"/>
    </row>
    <row r="9" spans="1:9" ht="22.5">
      <c r="A9" s="303" t="s">
        <v>125</v>
      </c>
      <c r="B9" s="303"/>
      <c r="C9" s="303"/>
      <c r="D9" s="303"/>
      <c r="E9" s="303"/>
      <c r="F9" s="303"/>
      <c r="G9" s="37"/>
      <c r="H9" s="37"/>
      <c r="I9" s="37"/>
    </row>
    <row r="10" spans="1:9" ht="22.5">
      <c r="A10" s="303" t="s">
        <v>128</v>
      </c>
      <c r="B10" s="303"/>
      <c r="C10" s="303"/>
      <c r="D10" s="303"/>
      <c r="E10" s="303"/>
      <c r="F10" s="303"/>
      <c r="G10" s="37"/>
      <c r="H10" s="37"/>
      <c r="I10" s="37"/>
    </row>
    <row r="11" spans="1:9" ht="22.5">
      <c r="A11" s="330" t="str">
        <f>'ТРЕНАЖЕРНЫЙ ЗАЛ'!A11:F11</f>
        <v>вводится  в  действие  с 1 февраля 2019 года</v>
      </c>
      <c r="B11" s="330"/>
      <c r="C11" s="330"/>
      <c r="D11" s="330"/>
      <c r="E11" s="330"/>
      <c r="F11" s="330"/>
      <c r="G11" s="156"/>
      <c r="H11" s="156"/>
      <c r="I11" s="156"/>
    </row>
    <row r="13" spans="1:6" ht="34.5" customHeight="1">
      <c r="A13" s="331" t="s">
        <v>264</v>
      </c>
      <c r="B13" s="332"/>
      <c r="C13" s="332"/>
      <c r="D13" s="332"/>
      <c r="E13" s="332"/>
      <c r="F13" s="333"/>
    </row>
    <row r="14" spans="1:6" ht="31.5">
      <c r="A14" s="151" t="s">
        <v>0</v>
      </c>
      <c r="B14" s="152" t="s">
        <v>1</v>
      </c>
      <c r="C14" s="151" t="s">
        <v>302</v>
      </c>
      <c r="D14" s="154" t="s">
        <v>256</v>
      </c>
      <c r="E14" s="155" t="s">
        <v>119</v>
      </c>
      <c r="F14" s="154" t="s">
        <v>177</v>
      </c>
    </row>
    <row r="15" spans="1:6" ht="24.75" customHeight="1">
      <c r="A15" s="185">
        <v>1</v>
      </c>
      <c r="B15" s="217" t="s">
        <v>345</v>
      </c>
      <c r="C15" s="210"/>
      <c r="D15" s="210"/>
      <c r="E15" s="210"/>
      <c r="F15" s="211"/>
    </row>
    <row r="16" spans="1:6" ht="24.75" customHeight="1">
      <c r="A16" s="185">
        <v>2</v>
      </c>
      <c r="B16" s="197" t="s">
        <v>265</v>
      </c>
      <c r="C16" s="210"/>
      <c r="D16" s="210"/>
      <c r="E16" s="210"/>
      <c r="F16" s="211"/>
    </row>
    <row r="17" spans="1:6" ht="24.75" customHeight="1">
      <c r="A17" s="185">
        <v>3</v>
      </c>
      <c r="B17" s="197" t="s">
        <v>338</v>
      </c>
      <c r="C17" s="210"/>
      <c r="D17" s="210"/>
      <c r="E17" s="210"/>
      <c r="F17" s="211"/>
    </row>
    <row r="18" spans="1:6" ht="24.75" customHeight="1">
      <c r="A18" s="185">
        <v>4</v>
      </c>
      <c r="B18" s="197" t="s">
        <v>337</v>
      </c>
      <c r="C18" s="210"/>
      <c r="D18" s="210"/>
      <c r="E18" s="210"/>
      <c r="F18" s="211"/>
    </row>
    <row r="19" spans="1:6" ht="24.75" customHeight="1">
      <c r="A19" s="185">
        <v>5</v>
      </c>
      <c r="B19" s="197" t="s">
        <v>341</v>
      </c>
      <c r="C19" s="210"/>
      <c r="D19" s="210"/>
      <c r="E19" s="210"/>
      <c r="F19" s="211"/>
    </row>
    <row r="20" spans="1:6" ht="24.75" customHeight="1">
      <c r="A20" s="185">
        <v>6</v>
      </c>
      <c r="B20" s="197" t="s">
        <v>342</v>
      </c>
      <c r="C20" s="210"/>
      <c r="D20" s="210"/>
      <c r="E20" s="210"/>
      <c r="F20" s="211"/>
    </row>
    <row r="21" spans="1:6" ht="24.75" customHeight="1">
      <c r="A21" s="185">
        <v>7</v>
      </c>
      <c r="B21" s="217" t="s">
        <v>356</v>
      </c>
      <c r="C21" s="210"/>
      <c r="D21" s="210"/>
      <c r="E21" s="210"/>
      <c r="F21" s="211"/>
    </row>
    <row r="22" spans="1:6" s="161" customFormat="1" ht="19.5" customHeight="1">
      <c r="A22" s="191" t="s">
        <v>391</v>
      </c>
      <c r="B22" s="172" t="s">
        <v>269</v>
      </c>
      <c r="C22" s="170" t="s">
        <v>82</v>
      </c>
      <c r="D22" s="173">
        <f aca="true" t="shared" si="0" ref="D22:D31">F22/1.2</f>
        <v>4.166666666666667</v>
      </c>
      <c r="E22" s="174">
        <f>F22-D22</f>
        <v>0.833333333333333</v>
      </c>
      <c r="F22" s="214">
        <v>5</v>
      </c>
    </row>
    <row r="23" spans="1:6" s="161" customFormat="1" ht="22.5" customHeight="1">
      <c r="A23" s="191" t="s">
        <v>392</v>
      </c>
      <c r="B23" s="212" t="s">
        <v>300</v>
      </c>
      <c r="C23" s="170"/>
      <c r="D23" s="173">
        <f t="shared" si="0"/>
        <v>13.75</v>
      </c>
      <c r="E23" s="174">
        <f>F23-D23</f>
        <v>2.75</v>
      </c>
      <c r="F23" s="214">
        <v>16.5</v>
      </c>
    </row>
    <row r="24" spans="1:6" s="161" customFormat="1" ht="22.5" customHeight="1">
      <c r="A24" s="191" t="s">
        <v>393</v>
      </c>
      <c r="B24" s="212" t="s">
        <v>301</v>
      </c>
      <c r="C24" s="170"/>
      <c r="D24" s="173">
        <f t="shared" si="0"/>
        <v>25</v>
      </c>
      <c r="E24" s="174">
        <f>F24-D24</f>
        <v>5</v>
      </c>
      <c r="F24" s="214">
        <v>30</v>
      </c>
    </row>
    <row r="25" spans="1:6" s="161" customFormat="1" ht="22.5" customHeight="1">
      <c r="A25" s="191" t="s">
        <v>394</v>
      </c>
      <c r="B25" s="212" t="s">
        <v>355</v>
      </c>
      <c r="C25" s="170"/>
      <c r="D25" s="173">
        <f>F25/1.2</f>
        <v>28.125</v>
      </c>
      <c r="E25" s="174">
        <f>F25-D25</f>
        <v>5.625</v>
      </c>
      <c r="F25" s="214">
        <v>33.75</v>
      </c>
    </row>
    <row r="26" spans="1:6" s="161" customFormat="1" ht="22.5" customHeight="1">
      <c r="A26" s="191" t="s">
        <v>395</v>
      </c>
      <c r="B26" s="212" t="s">
        <v>304</v>
      </c>
      <c r="C26" s="170"/>
      <c r="D26" s="173">
        <f t="shared" si="0"/>
        <v>33.333333333333336</v>
      </c>
      <c r="E26" s="174">
        <f>F26-D26</f>
        <v>6.666666666666664</v>
      </c>
      <c r="F26" s="214">
        <v>40</v>
      </c>
    </row>
    <row r="27" spans="1:6" s="161" customFormat="1" ht="31.5" customHeight="1" hidden="1">
      <c r="A27" s="191" t="s">
        <v>379</v>
      </c>
      <c r="B27" s="197" t="s">
        <v>265</v>
      </c>
      <c r="C27" s="210"/>
      <c r="D27" s="210"/>
      <c r="E27" s="210"/>
      <c r="F27" s="211"/>
    </row>
    <row r="28" spans="1:6" s="161" customFormat="1" ht="24" customHeight="1" hidden="1">
      <c r="A28" s="191" t="s">
        <v>380</v>
      </c>
      <c r="B28" s="179" t="s">
        <v>269</v>
      </c>
      <c r="C28" s="170" t="s">
        <v>82</v>
      </c>
      <c r="D28" s="173">
        <f t="shared" si="0"/>
        <v>4.166666666666667</v>
      </c>
      <c r="E28" s="174">
        <f aca="true" t="shared" si="1" ref="E28:E34">F28-D28</f>
        <v>0.833333333333333</v>
      </c>
      <c r="F28" s="214">
        <v>5</v>
      </c>
    </row>
    <row r="29" spans="1:6" s="161" customFormat="1" ht="21" customHeight="1" hidden="1">
      <c r="A29" s="191" t="s">
        <v>381</v>
      </c>
      <c r="B29" s="212" t="s">
        <v>300</v>
      </c>
      <c r="C29" s="170"/>
      <c r="D29" s="173">
        <f t="shared" si="0"/>
        <v>13.75</v>
      </c>
      <c r="E29" s="174">
        <f t="shared" si="1"/>
        <v>2.75</v>
      </c>
      <c r="F29" s="214">
        <v>16.5</v>
      </c>
    </row>
    <row r="30" spans="1:6" s="161" customFormat="1" ht="21" customHeight="1" hidden="1">
      <c r="A30" s="191" t="s">
        <v>382</v>
      </c>
      <c r="B30" s="212" t="s">
        <v>301</v>
      </c>
      <c r="C30" s="170"/>
      <c r="D30" s="173">
        <f t="shared" si="0"/>
        <v>25</v>
      </c>
      <c r="E30" s="174">
        <f t="shared" si="1"/>
        <v>5</v>
      </c>
      <c r="F30" s="214">
        <v>30</v>
      </c>
    </row>
    <row r="31" spans="1:6" s="161" customFormat="1" ht="21" customHeight="1" hidden="1">
      <c r="A31" s="191" t="s">
        <v>383</v>
      </c>
      <c r="B31" s="212" t="s">
        <v>304</v>
      </c>
      <c r="C31" s="170"/>
      <c r="D31" s="173">
        <f t="shared" si="0"/>
        <v>33.333333333333336</v>
      </c>
      <c r="E31" s="174">
        <f t="shared" si="1"/>
        <v>6.666666666666664</v>
      </c>
      <c r="F31" s="214">
        <v>40</v>
      </c>
    </row>
    <row r="32" spans="1:6" s="161" customFormat="1" ht="30" customHeight="1" hidden="1">
      <c r="A32" s="191" t="s">
        <v>384</v>
      </c>
      <c r="B32" s="197" t="s">
        <v>338</v>
      </c>
      <c r="C32" s="210"/>
      <c r="D32" s="210"/>
      <c r="E32" s="210"/>
      <c r="F32" s="211"/>
    </row>
    <row r="33" spans="1:6" s="161" customFormat="1" ht="20.25" customHeight="1" hidden="1">
      <c r="A33" s="191" t="s">
        <v>385</v>
      </c>
      <c r="B33" s="172" t="s">
        <v>269</v>
      </c>
      <c r="C33" s="170" t="s">
        <v>82</v>
      </c>
      <c r="D33" s="173">
        <f aca="true" t="shared" si="2" ref="D33:D61">F33/1.2</f>
        <v>4.166666666666667</v>
      </c>
      <c r="E33" s="174">
        <f t="shared" si="1"/>
        <v>0.833333333333333</v>
      </c>
      <c r="F33" s="214">
        <v>5</v>
      </c>
    </row>
    <row r="34" spans="1:6" s="161" customFormat="1" ht="20.25" customHeight="1" hidden="1">
      <c r="A34" s="191" t="s">
        <v>386</v>
      </c>
      <c r="B34" s="212" t="s">
        <v>301</v>
      </c>
      <c r="C34" s="170"/>
      <c r="D34" s="173">
        <f t="shared" si="2"/>
        <v>25</v>
      </c>
      <c r="E34" s="174">
        <f t="shared" si="1"/>
        <v>5</v>
      </c>
      <c r="F34" s="214">
        <v>30</v>
      </c>
    </row>
    <row r="35" spans="1:6" s="161" customFormat="1" ht="20.25" customHeight="1" hidden="1">
      <c r="A35" s="191" t="s">
        <v>387</v>
      </c>
      <c r="B35" s="212" t="s">
        <v>304</v>
      </c>
      <c r="C35" s="170"/>
      <c r="D35" s="173">
        <f>F35/1.2</f>
        <v>33.333333333333336</v>
      </c>
      <c r="E35" s="174">
        <f>F35-D35</f>
        <v>6.666666666666664</v>
      </c>
      <c r="F35" s="214">
        <v>40</v>
      </c>
    </row>
    <row r="36" spans="1:6" s="161" customFormat="1" ht="29.25" customHeight="1" hidden="1">
      <c r="A36" s="191" t="s">
        <v>388</v>
      </c>
      <c r="B36" s="197" t="s">
        <v>337</v>
      </c>
      <c r="C36" s="198"/>
      <c r="D36" s="173">
        <f>F36/1.2</f>
        <v>0</v>
      </c>
      <c r="E36" s="174">
        <f>F36-D36</f>
        <v>0</v>
      </c>
      <c r="F36" s="199"/>
    </row>
    <row r="37" spans="1:6" s="161" customFormat="1" ht="22.5" customHeight="1" hidden="1">
      <c r="A37" s="191" t="s">
        <v>389</v>
      </c>
      <c r="B37" s="179" t="s">
        <v>269</v>
      </c>
      <c r="C37" s="170" t="s">
        <v>82</v>
      </c>
      <c r="D37" s="173">
        <f t="shared" si="2"/>
        <v>4.166666666666667</v>
      </c>
      <c r="E37" s="174">
        <f aca="true" t="shared" si="3" ref="E37:E66">F37-D37</f>
        <v>0.833333333333333</v>
      </c>
      <c r="F37" s="214">
        <v>5</v>
      </c>
    </row>
    <row r="38" spans="1:6" s="161" customFormat="1" ht="22.5" customHeight="1" hidden="1">
      <c r="A38" s="191" t="s">
        <v>390</v>
      </c>
      <c r="B38" s="195" t="s">
        <v>301</v>
      </c>
      <c r="C38" s="170"/>
      <c r="D38" s="173">
        <f t="shared" si="2"/>
        <v>25</v>
      </c>
      <c r="E38" s="174">
        <f t="shared" si="3"/>
        <v>5</v>
      </c>
      <c r="F38" s="214">
        <v>30</v>
      </c>
    </row>
    <row r="39" spans="1:6" s="161" customFormat="1" ht="22.5" customHeight="1">
      <c r="A39" s="185">
        <v>8</v>
      </c>
      <c r="B39" s="197" t="s">
        <v>339</v>
      </c>
      <c r="C39" s="210"/>
      <c r="D39" s="211"/>
      <c r="E39" s="211"/>
      <c r="F39" s="211"/>
    </row>
    <row r="40" spans="1:6" s="161" customFormat="1" ht="22.5" customHeight="1">
      <c r="A40" s="185">
        <v>9</v>
      </c>
      <c r="B40" s="197" t="s">
        <v>340</v>
      </c>
      <c r="C40" s="210"/>
      <c r="D40" s="211"/>
      <c r="E40" s="211"/>
      <c r="F40" s="211"/>
    </row>
    <row r="41" spans="1:6" s="161" customFormat="1" ht="22.5" customHeight="1">
      <c r="A41" s="191" t="s">
        <v>396</v>
      </c>
      <c r="B41" s="172" t="s">
        <v>269</v>
      </c>
      <c r="C41" s="170" t="s">
        <v>82</v>
      </c>
      <c r="D41" s="173">
        <f>F41/1.2</f>
        <v>4.166666666666667</v>
      </c>
      <c r="E41" s="174">
        <f>F41-D41</f>
        <v>0.833333333333333</v>
      </c>
      <c r="F41" s="214">
        <v>5</v>
      </c>
    </row>
    <row r="42" spans="1:6" s="161" customFormat="1" ht="22.5" customHeight="1">
      <c r="A42" s="191" t="s">
        <v>397</v>
      </c>
      <c r="B42" s="212" t="s">
        <v>300</v>
      </c>
      <c r="C42" s="170"/>
      <c r="D42" s="173">
        <f>F42/1.2</f>
        <v>13.75</v>
      </c>
      <c r="E42" s="174">
        <f>F42-D42</f>
        <v>2.75</v>
      </c>
      <c r="F42" s="214">
        <v>16.5</v>
      </c>
    </row>
    <row r="43" spans="1:6" s="161" customFormat="1" ht="22.5" customHeight="1">
      <c r="A43" s="191" t="s">
        <v>398</v>
      </c>
      <c r="B43" s="212" t="s">
        <v>301</v>
      </c>
      <c r="C43" s="170"/>
      <c r="D43" s="173">
        <f>F43/1.2</f>
        <v>25</v>
      </c>
      <c r="E43" s="174">
        <f>F43-D43</f>
        <v>5</v>
      </c>
      <c r="F43" s="214">
        <v>30</v>
      </c>
    </row>
    <row r="44" spans="1:6" s="161" customFormat="1" ht="22.5" customHeight="1">
      <c r="A44" s="191" t="s">
        <v>399</v>
      </c>
      <c r="B44" s="212" t="s">
        <v>355</v>
      </c>
      <c r="C44" s="170"/>
      <c r="D44" s="173"/>
      <c r="E44" s="174">
        <f>F44-D44</f>
        <v>33.75</v>
      </c>
      <c r="F44" s="214">
        <v>33.75</v>
      </c>
    </row>
    <row r="45" spans="1:6" s="161" customFormat="1" ht="22.5" customHeight="1">
      <c r="A45" s="191" t="s">
        <v>400</v>
      </c>
      <c r="B45" s="212" t="s">
        <v>304</v>
      </c>
      <c r="C45" s="170"/>
      <c r="D45" s="173">
        <f>F45/1.2</f>
        <v>37.5</v>
      </c>
      <c r="E45" s="174">
        <f>F45-D45</f>
        <v>7.5</v>
      </c>
      <c r="F45" s="214">
        <v>45</v>
      </c>
    </row>
    <row r="46" spans="1:6" s="161" customFormat="1" ht="30.75" customHeight="1">
      <c r="A46" s="185">
        <v>10</v>
      </c>
      <c r="B46" s="197" t="s">
        <v>312</v>
      </c>
      <c r="C46" s="198"/>
      <c r="D46" s="198"/>
      <c r="E46" s="198"/>
      <c r="F46" s="199"/>
    </row>
    <row r="47" spans="1:6" s="161" customFormat="1" ht="22.5" customHeight="1">
      <c r="A47" s="191" t="s">
        <v>324</v>
      </c>
      <c r="B47" s="178" t="s">
        <v>314</v>
      </c>
      <c r="C47" s="119" t="s">
        <v>82</v>
      </c>
      <c r="D47" s="215">
        <f t="shared" si="2"/>
        <v>4.166666666666667</v>
      </c>
      <c r="E47" s="216">
        <f t="shared" si="3"/>
        <v>0.833333333333333</v>
      </c>
      <c r="F47" s="214">
        <v>5</v>
      </c>
    </row>
    <row r="48" spans="1:6" s="161" customFormat="1" ht="22.5" customHeight="1">
      <c r="A48" s="191" t="s">
        <v>325</v>
      </c>
      <c r="B48" s="178" t="s">
        <v>315</v>
      </c>
      <c r="C48" s="119"/>
      <c r="D48" s="215">
        <f t="shared" si="2"/>
        <v>25</v>
      </c>
      <c r="E48" s="216">
        <f t="shared" si="3"/>
        <v>5</v>
      </c>
      <c r="F48" s="214">
        <v>30</v>
      </c>
    </row>
    <row r="49" spans="1:6" s="161" customFormat="1" ht="22.5" customHeight="1">
      <c r="A49" s="191" t="s">
        <v>403</v>
      </c>
      <c r="B49" s="178" t="s">
        <v>357</v>
      </c>
      <c r="C49" s="119"/>
      <c r="D49" s="215">
        <f>F49/1.2</f>
        <v>28.125</v>
      </c>
      <c r="E49" s="216">
        <f>F49-D49</f>
        <v>5.625</v>
      </c>
      <c r="F49" s="214">
        <v>33.75</v>
      </c>
    </row>
    <row r="50" spans="1:6" s="161" customFormat="1" ht="22.5" customHeight="1">
      <c r="A50" s="191" t="s">
        <v>404</v>
      </c>
      <c r="B50" s="178" t="s">
        <v>313</v>
      </c>
      <c r="C50" s="119" t="s">
        <v>82</v>
      </c>
      <c r="D50" s="215">
        <f t="shared" si="2"/>
        <v>3.3333333333333335</v>
      </c>
      <c r="E50" s="216">
        <f t="shared" si="3"/>
        <v>0.6666666666666665</v>
      </c>
      <c r="F50" s="214">
        <v>4</v>
      </c>
    </row>
    <row r="51" spans="1:6" s="161" customFormat="1" ht="22.5" customHeight="1">
      <c r="A51" s="191" t="s">
        <v>405</v>
      </c>
      <c r="B51" s="178" t="s">
        <v>316</v>
      </c>
      <c r="C51" s="119"/>
      <c r="D51" s="215">
        <f t="shared" si="2"/>
        <v>20.833333333333336</v>
      </c>
      <c r="E51" s="216">
        <f t="shared" si="3"/>
        <v>4.166666666666664</v>
      </c>
      <c r="F51" s="214">
        <v>25</v>
      </c>
    </row>
    <row r="52" spans="1:6" s="161" customFormat="1" ht="30.75" customHeight="1" hidden="1">
      <c r="A52" s="191" t="s">
        <v>368</v>
      </c>
      <c r="B52" s="197" t="s">
        <v>339</v>
      </c>
      <c r="C52" s="198"/>
      <c r="D52" s="198"/>
      <c r="E52" s="198"/>
      <c r="F52" s="199"/>
    </row>
    <row r="53" spans="1:6" s="213" customFormat="1" ht="24" customHeight="1" hidden="1">
      <c r="A53" s="191" t="s">
        <v>369</v>
      </c>
      <c r="B53" s="179" t="s">
        <v>269</v>
      </c>
      <c r="C53" s="119" t="s">
        <v>82</v>
      </c>
      <c r="D53" s="215">
        <f t="shared" si="2"/>
        <v>4.166666666666667</v>
      </c>
      <c r="E53" s="216">
        <f t="shared" si="3"/>
        <v>0.833333333333333</v>
      </c>
      <c r="F53" s="214">
        <v>5</v>
      </c>
    </row>
    <row r="54" spans="1:6" s="213" customFormat="1" ht="24" customHeight="1" hidden="1">
      <c r="A54" s="191" t="s">
        <v>370</v>
      </c>
      <c r="B54" s="195" t="s">
        <v>301</v>
      </c>
      <c r="C54" s="117"/>
      <c r="D54" s="215">
        <f t="shared" si="2"/>
        <v>25</v>
      </c>
      <c r="E54" s="216">
        <f t="shared" si="3"/>
        <v>5</v>
      </c>
      <c r="F54" s="214">
        <v>30</v>
      </c>
    </row>
    <row r="55" spans="1:6" s="213" customFormat="1" ht="24" customHeight="1" hidden="1">
      <c r="A55" s="191" t="s">
        <v>371</v>
      </c>
      <c r="B55" s="195" t="s">
        <v>304</v>
      </c>
      <c r="C55" s="119"/>
      <c r="D55" s="215">
        <f t="shared" si="2"/>
        <v>37.5</v>
      </c>
      <c r="E55" s="216">
        <f t="shared" si="3"/>
        <v>7.5</v>
      </c>
      <c r="F55" s="214">
        <v>45</v>
      </c>
    </row>
    <row r="56" spans="1:6" s="161" customFormat="1" ht="31.5" customHeight="1" hidden="1">
      <c r="A56" s="191" t="s">
        <v>372</v>
      </c>
      <c r="B56" s="197" t="s">
        <v>340</v>
      </c>
      <c r="C56" s="198"/>
      <c r="D56" s="198"/>
      <c r="E56" s="198"/>
      <c r="F56" s="199"/>
    </row>
    <row r="57" spans="1:6" s="161" customFormat="1" ht="23.25" customHeight="1" hidden="1">
      <c r="A57" s="191" t="s">
        <v>373</v>
      </c>
      <c r="B57" s="179" t="s">
        <v>269</v>
      </c>
      <c r="C57" s="170" t="s">
        <v>82</v>
      </c>
      <c r="D57" s="173">
        <f t="shared" si="2"/>
        <v>4.166666666666667</v>
      </c>
      <c r="E57" s="174">
        <f t="shared" si="3"/>
        <v>0.833333333333333</v>
      </c>
      <c r="F57" s="214">
        <v>5</v>
      </c>
    </row>
    <row r="58" spans="1:6" s="161" customFormat="1" ht="23.25" customHeight="1" hidden="1">
      <c r="A58" s="191" t="s">
        <v>374</v>
      </c>
      <c r="B58" s="195" t="s">
        <v>301</v>
      </c>
      <c r="C58" s="170"/>
      <c r="D58" s="173">
        <f t="shared" si="2"/>
        <v>25</v>
      </c>
      <c r="E58" s="174">
        <f t="shared" si="3"/>
        <v>5</v>
      </c>
      <c r="F58" s="214">
        <v>30</v>
      </c>
    </row>
    <row r="59" spans="1:6" s="161" customFormat="1" ht="33" customHeight="1">
      <c r="A59" s="185">
        <v>11</v>
      </c>
      <c r="B59" s="197" t="s">
        <v>319</v>
      </c>
      <c r="C59" s="218"/>
      <c r="D59" s="218"/>
      <c r="E59" s="218"/>
      <c r="F59" s="219"/>
    </row>
    <row r="60" spans="1:6" s="161" customFormat="1" ht="20.25" customHeight="1">
      <c r="A60" s="191" t="s">
        <v>326</v>
      </c>
      <c r="B60" s="172" t="s">
        <v>269</v>
      </c>
      <c r="C60" s="170" t="s">
        <v>82</v>
      </c>
      <c r="D60" s="173">
        <f t="shared" si="2"/>
        <v>3.3333333333333335</v>
      </c>
      <c r="E60" s="174">
        <f t="shared" si="3"/>
        <v>0.6666666666666665</v>
      </c>
      <c r="F60" s="214">
        <v>4</v>
      </c>
    </row>
    <row r="61" spans="1:6" s="161" customFormat="1" ht="20.25" customHeight="1">
      <c r="A61" s="191" t="s">
        <v>327</v>
      </c>
      <c r="B61" s="212" t="s">
        <v>301</v>
      </c>
      <c r="C61" s="170"/>
      <c r="D61" s="173">
        <f t="shared" si="2"/>
        <v>20.833333333333336</v>
      </c>
      <c r="E61" s="174">
        <f t="shared" si="3"/>
        <v>4.166666666666664</v>
      </c>
      <c r="F61" s="214">
        <v>25</v>
      </c>
    </row>
    <row r="62" spans="1:6" s="161" customFormat="1" ht="27" customHeight="1" hidden="1">
      <c r="A62" s="185">
        <v>9</v>
      </c>
      <c r="B62" s="197" t="s">
        <v>341</v>
      </c>
      <c r="C62" s="218"/>
      <c r="D62" s="218"/>
      <c r="E62" s="218"/>
      <c r="F62" s="219"/>
    </row>
    <row r="63" spans="1:6" s="161" customFormat="1" ht="23.25" customHeight="1" hidden="1">
      <c r="A63" s="191" t="s">
        <v>320</v>
      </c>
      <c r="B63" s="179" t="s">
        <v>269</v>
      </c>
      <c r="C63" s="170" t="s">
        <v>82</v>
      </c>
      <c r="D63" s="173">
        <f>F63/1.2</f>
        <v>4.166666666666667</v>
      </c>
      <c r="E63" s="174">
        <f t="shared" si="3"/>
        <v>0.833333333333333</v>
      </c>
      <c r="F63" s="214">
        <v>5</v>
      </c>
    </row>
    <row r="64" spans="1:6" s="161" customFormat="1" ht="23.25" customHeight="1" hidden="1">
      <c r="A64" s="191" t="s">
        <v>321</v>
      </c>
      <c r="B64" s="195" t="s">
        <v>300</v>
      </c>
      <c r="C64" s="170"/>
      <c r="D64" s="173">
        <f>F64/1.2</f>
        <v>13.75</v>
      </c>
      <c r="E64" s="174">
        <f t="shared" si="3"/>
        <v>2.75</v>
      </c>
      <c r="F64" s="214">
        <v>16.5</v>
      </c>
    </row>
    <row r="65" spans="1:6" s="161" customFormat="1" ht="23.25" customHeight="1" hidden="1">
      <c r="A65" s="191" t="s">
        <v>322</v>
      </c>
      <c r="B65" s="195" t="s">
        <v>301</v>
      </c>
      <c r="C65" s="170"/>
      <c r="D65" s="173">
        <f>F65/1.2</f>
        <v>25</v>
      </c>
      <c r="E65" s="174">
        <f t="shared" si="3"/>
        <v>5</v>
      </c>
      <c r="F65" s="214">
        <v>30</v>
      </c>
    </row>
    <row r="66" spans="1:6" s="161" customFormat="1" ht="23.25" customHeight="1" hidden="1">
      <c r="A66" s="191" t="s">
        <v>323</v>
      </c>
      <c r="B66" s="195" t="s">
        <v>304</v>
      </c>
      <c r="C66" s="170"/>
      <c r="D66" s="173">
        <f>F66/1.2</f>
        <v>33.333333333333336</v>
      </c>
      <c r="E66" s="174">
        <f t="shared" si="3"/>
        <v>6.666666666666664</v>
      </c>
      <c r="F66" s="214">
        <v>40</v>
      </c>
    </row>
    <row r="67" spans="1:6" s="161" customFormat="1" ht="29.25" customHeight="1" hidden="1">
      <c r="A67" s="185">
        <v>10</v>
      </c>
      <c r="B67" s="197" t="s">
        <v>342</v>
      </c>
      <c r="C67" s="218"/>
      <c r="D67" s="218"/>
      <c r="E67" s="218"/>
      <c r="F67" s="219"/>
    </row>
    <row r="68" spans="1:6" s="161" customFormat="1" ht="23.25" customHeight="1" hidden="1">
      <c r="A68" s="191" t="s">
        <v>324</v>
      </c>
      <c r="B68" s="172" t="s">
        <v>269</v>
      </c>
      <c r="C68" s="170" t="s">
        <v>82</v>
      </c>
      <c r="D68" s="173"/>
      <c r="E68" s="174"/>
      <c r="F68" s="214">
        <v>5</v>
      </c>
    </row>
    <row r="69" spans="1:6" s="161" customFormat="1" ht="23.25" customHeight="1" hidden="1">
      <c r="A69" s="191" t="s">
        <v>325</v>
      </c>
      <c r="B69" s="212" t="s">
        <v>301</v>
      </c>
      <c r="C69" s="170"/>
      <c r="D69" s="173"/>
      <c r="E69" s="174"/>
      <c r="F69" s="214">
        <v>30</v>
      </c>
    </row>
    <row r="70" spans="1:6" s="161" customFormat="1" ht="29.25" customHeight="1">
      <c r="A70" s="185">
        <v>12</v>
      </c>
      <c r="B70" s="197" t="s">
        <v>343</v>
      </c>
      <c r="C70" s="218"/>
      <c r="D70" s="218"/>
      <c r="E70" s="218"/>
      <c r="F70" s="219"/>
    </row>
    <row r="71" spans="1:6" s="161" customFormat="1" ht="23.25" customHeight="1">
      <c r="A71" s="191" t="s">
        <v>335</v>
      </c>
      <c r="B71" s="179" t="s">
        <v>269</v>
      </c>
      <c r="C71" s="170" t="s">
        <v>82</v>
      </c>
      <c r="D71" s="173">
        <f>F71/1.2</f>
        <v>3.3333333333333335</v>
      </c>
      <c r="E71" s="174">
        <f>F71-D71</f>
        <v>0.6666666666666665</v>
      </c>
      <c r="F71" s="214">
        <v>4</v>
      </c>
    </row>
    <row r="72" spans="1:6" s="161" customFormat="1" ht="23.25" customHeight="1">
      <c r="A72" s="191" t="s">
        <v>336</v>
      </c>
      <c r="B72" s="195" t="s">
        <v>301</v>
      </c>
      <c r="C72" s="170"/>
      <c r="D72" s="173">
        <f>F72/1.2</f>
        <v>20.833333333333336</v>
      </c>
      <c r="E72" s="174">
        <f>F72-D72</f>
        <v>4.166666666666664</v>
      </c>
      <c r="F72" s="214">
        <v>25</v>
      </c>
    </row>
    <row r="73" spans="1:6" s="161" customFormat="1" ht="25.5" customHeight="1">
      <c r="A73" s="185">
        <v>13</v>
      </c>
      <c r="B73" s="197" t="s">
        <v>344</v>
      </c>
      <c r="C73" s="210"/>
      <c r="D73" s="210"/>
      <c r="E73" s="210"/>
      <c r="F73" s="211"/>
    </row>
    <row r="74" spans="1:6" s="161" customFormat="1" ht="21" customHeight="1">
      <c r="A74" s="191" t="s">
        <v>358</v>
      </c>
      <c r="B74" s="172" t="s">
        <v>269</v>
      </c>
      <c r="C74" s="170" t="s">
        <v>82</v>
      </c>
      <c r="D74" s="173">
        <f>F74/1.2</f>
        <v>5.833333333333334</v>
      </c>
      <c r="E74" s="174">
        <f>F74-D74</f>
        <v>1.166666666666666</v>
      </c>
      <c r="F74" s="214">
        <v>7</v>
      </c>
    </row>
    <row r="75" spans="1:6" s="161" customFormat="1" ht="21" customHeight="1">
      <c r="A75" s="191" t="s">
        <v>359</v>
      </c>
      <c r="B75" s="212" t="s">
        <v>300</v>
      </c>
      <c r="C75" s="170"/>
      <c r="D75" s="173">
        <f>F75/1.2</f>
        <v>21.666666666666668</v>
      </c>
      <c r="E75" s="174">
        <f>F75-D75</f>
        <v>4.333333333333332</v>
      </c>
      <c r="F75" s="214">
        <v>26</v>
      </c>
    </row>
    <row r="76" spans="1:6" s="161" customFormat="1" ht="21" customHeight="1">
      <c r="A76" s="191" t="s">
        <v>401</v>
      </c>
      <c r="B76" s="212" t="s">
        <v>301</v>
      </c>
      <c r="C76" s="170"/>
      <c r="D76" s="173">
        <f>F76/1.2</f>
        <v>40</v>
      </c>
      <c r="E76" s="174">
        <f>F76-D76</f>
        <v>8</v>
      </c>
      <c r="F76" s="214">
        <v>48</v>
      </c>
    </row>
    <row r="77" spans="1:6" s="161" customFormat="1" ht="21" customHeight="1">
      <c r="A77" s="191" t="s">
        <v>402</v>
      </c>
      <c r="B77" s="212" t="s">
        <v>304</v>
      </c>
      <c r="C77" s="170"/>
      <c r="D77" s="173">
        <f>F77/1.2</f>
        <v>54.16666666666667</v>
      </c>
      <c r="E77" s="174">
        <f>F77-D77</f>
        <v>10.833333333333329</v>
      </c>
      <c r="F77" s="214">
        <v>65</v>
      </c>
    </row>
    <row r="78" spans="1:6" s="161" customFormat="1" ht="25.5" customHeight="1">
      <c r="A78" s="185">
        <v>14</v>
      </c>
      <c r="B78" s="217" t="s">
        <v>366</v>
      </c>
      <c r="C78" s="210"/>
      <c r="D78" s="210"/>
      <c r="E78" s="210"/>
      <c r="F78" s="211"/>
    </row>
    <row r="79" spans="1:6" s="161" customFormat="1" ht="25.5" customHeight="1">
      <c r="A79" s="191" t="s">
        <v>375</v>
      </c>
      <c r="B79" s="172" t="s">
        <v>269</v>
      </c>
      <c r="C79" s="170" t="s">
        <v>82</v>
      </c>
      <c r="D79" s="173">
        <f>F79/1.2</f>
        <v>4.166666666666667</v>
      </c>
      <c r="E79" s="174">
        <f>F79-D79</f>
        <v>0.833333333333333</v>
      </c>
      <c r="F79" s="214">
        <v>5</v>
      </c>
    </row>
    <row r="80" spans="1:6" s="161" customFormat="1" ht="25.5" customHeight="1" hidden="1">
      <c r="A80" s="191" t="s">
        <v>376</v>
      </c>
      <c r="B80" s="118"/>
      <c r="C80" s="119"/>
      <c r="D80" s="121"/>
      <c r="E80" s="122"/>
      <c r="F80" s="123"/>
    </row>
    <row r="81" spans="1:6" s="161" customFormat="1" ht="25.5" customHeight="1" hidden="1">
      <c r="A81" s="191" t="s">
        <v>377</v>
      </c>
      <c r="B81" s="118"/>
      <c r="C81" s="119"/>
      <c r="D81" s="121"/>
      <c r="E81" s="122"/>
      <c r="F81" s="123"/>
    </row>
    <row r="82" spans="1:6" s="161" customFormat="1" ht="4.5" customHeight="1" hidden="1">
      <c r="A82" s="191" t="s">
        <v>378</v>
      </c>
      <c r="B82" s="118"/>
      <c r="C82" s="119"/>
      <c r="D82" s="121"/>
      <c r="E82" s="122"/>
      <c r="F82" s="123"/>
    </row>
    <row r="83" ht="15.75">
      <c r="A83" s="169" t="s">
        <v>106</v>
      </c>
    </row>
    <row r="84" ht="15.75">
      <c r="A84" s="169" t="s">
        <v>352</v>
      </c>
    </row>
    <row r="87" spans="2:6" ht="47.25" customHeight="1">
      <c r="B87" s="82" t="s">
        <v>257</v>
      </c>
      <c r="C87" s="83"/>
      <c r="D87" s="161"/>
      <c r="E87" s="161"/>
      <c r="F87" s="162" t="s">
        <v>258</v>
      </c>
    </row>
    <row r="88" spans="2:6" ht="51" customHeight="1">
      <c r="B88" s="82"/>
      <c r="C88" s="83"/>
      <c r="D88" s="161"/>
      <c r="E88" s="161"/>
      <c r="F88" s="162"/>
    </row>
    <row r="89" spans="2:6" ht="20.25">
      <c r="B89" s="82" t="s">
        <v>259</v>
      </c>
      <c r="C89" s="83"/>
      <c r="D89" s="161"/>
      <c r="E89" s="161"/>
      <c r="F89" s="162" t="s">
        <v>260</v>
      </c>
    </row>
  </sheetData>
  <sheetProtection/>
  <mergeCells count="4">
    <mergeCell ref="A9:F9"/>
    <mergeCell ref="A10:F10"/>
    <mergeCell ref="A11:F11"/>
    <mergeCell ref="A13:F1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6"/>
  <sheetViews>
    <sheetView view="pageBreakPreview" zoomScale="60" zoomScaleNormal="70" zoomScalePageLayoutView="0" workbookViewId="0" topLeftCell="A6">
      <selection activeCell="A42" sqref="A42:E43"/>
    </sheetView>
  </sheetViews>
  <sheetFormatPr defaultColWidth="9.00390625" defaultRowHeight="12.75"/>
  <cols>
    <col min="1" max="1" width="5.875" style="0" customWidth="1"/>
    <col min="2" max="2" width="82.00390625" style="0" customWidth="1"/>
    <col min="3" max="3" width="17.125" style="0" customWidth="1"/>
    <col min="4" max="4" width="17.25390625" style="0" hidden="1" customWidth="1"/>
    <col min="5" max="5" width="9.625" style="0" hidden="1" customWidth="1"/>
    <col min="6" max="6" width="26.375" style="0" customWidth="1"/>
  </cols>
  <sheetData>
    <row r="1" spans="2:4" ht="18.75">
      <c r="B1" s="59"/>
      <c r="C1" s="59" t="s">
        <v>188</v>
      </c>
      <c r="D1" s="59"/>
    </row>
    <row r="2" spans="2:4" ht="18.75">
      <c r="B2" s="59"/>
      <c r="C2" s="59" t="s">
        <v>141</v>
      </c>
      <c r="D2" s="59"/>
    </row>
    <row r="3" spans="2:4" ht="18.75">
      <c r="B3" s="59"/>
      <c r="C3" s="59" t="s">
        <v>140</v>
      </c>
      <c r="D3" s="59"/>
    </row>
    <row r="4" spans="2:4" ht="18.75">
      <c r="B4" s="60"/>
      <c r="C4" s="60" t="str">
        <f>'ТРЕНАЖЕРНЫЙ ЗАЛ'!C4</f>
        <v>31.01.2019 № 12</v>
      </c>
      <c r="D4" s="60"/>
    </row>
    <row r="9" spans="1:9" ht="22.5">
      <c r="A9" s="303" t="s">
        <v>125</v>
      </c>
      <c r="B9" s="303"/>
      <c r="C9" s="303"/>
      <c r="D9" s="303"/>
      <c r="E9" s="303"/>
      <c r="F9" s="303"/>
      <c r="G9" s="37"/>
      <c r="H9" s="37"/>
      <c r="I9" s="37"/>
    </row>
    <row r="10" spans="1:9" ht="22.5">
      <c r="A10" s="303" t="s">
        <v>128</v>
      </c>
      <c r="B10" s="303"/>
      <c r="C10" s="303"/>
      <c r="D10" s="303"/>
      <c r="E10" s="303"/>
      <c r="F10" s="303"/>
      <c r="G10" s="37"/>
      <c r="H10" s="37"/>
      <c r="I10" s="37"/>
    </row>
    <row r="11" spans="1:9" ht="22.5">
      <c r="A11" s="330" t="str">
        <f>'ТРЕНАЖЕРНЫЙ ЗАЛ'!A11:F11</f>
        <v>вводится  в  действие  с 1 февраля 2019 года</v>
      </c>
      <c r="B11" s="330"/>
      <c r="C11" s="330"/>
      <c r="D11" s="330"/>
      <c r="E11" s="330"/>
      <c r="F11" s="330"/>
      <c r="G11" s="156"/>
      <c r="H11" s="156"/>
      <c r="I11" s="156"/>
    </row>
    <row r="13" spans="1:6" ht="34.5" customHeight="1">
      <c r="A13" s="331" t="s">
        <v>346</v>
      </c>
      <c r="B13" s="332"/>
      <c r="C13" s="332"/>
      <c r="D13" s="332"/>
      <c r="E13" s="332"/>
      <c r="F13" s="333"/>
    </row>
    <row r="14" spans="1:6" ht="31.5">
      <c r="A14" s="151" t="s">
        <v>0</v>
      </c>
      <c r="B14" s="152" t="s">
        <v>1</v>
      </c>
      <c r="C14" s="151" t="s">
        <v>302</v>
      </c>
      <c r="D14" s="154" t="s">
        <v>256</v>
      </c>
      <c r="E14" s="155" t="s">
        <v>119</v>
      </c>
      <c r="F14" s="154" t="s">
        <v>177</v>
      </c>
    </row>
    <row r="15" spans="1:6" s="161" customFormat="1" ht="33.75" customHeight="1">
      <c r="A15" s="185">
        <v>1</v>
      </c>
      <c r="B15" s="190" t="s">
        <v>214</v>
      </c>
      <c r="C15" s="119" t="s">
        <v>82</v>
      </c>
      <c r="D15" s="215">
        <f>F15/1.2</f>
        <v>27.5</v>
      </c>
      <c r="E15" s="216">
        <f>F15-D15</f>
        <v>5.5</v>
      </c>
      <c r="F15" s="214">
        <v>33</v>
      </c>
    </row>
    <row r="16" spans="1:6" s="161" customFormat="1" ht="33.75" customHeight="1">
      <c r="A16" s="185">
        <v>2</v>
      </c>
      <c r="B16" s="189" t="s">
        <v>353</v>
      </c>
      <c r="C16" s="119" t="s">
        <v>82</v>
      </c>
      <c r="D16" s="183"/>
      <c r="E16" s="183"/>
      <c r="F16" s="214">
        <v>4</v>
      </c>
    </row>
    <row r="17" spans="1:6" s="161" customFormat="1" ht="28.5" customHeight="1">
      <c r="A17" s="185">
        <v>3</v>
      </c>
      <c r="B17" s="182" t="s">
        <v>328</v>
      </c>
      <c r="C17" s="183"/>
      <c r="D17" s="183"/>
      <c r="E17" s="183"/>
      <c r="F17" s="184"/>
    </row>
    <row r="18" spans="1:6" s="161" customFormat="1" ht="23.25" customHeight="1">
      <c r="A18" s="191" t="s">
        <v>277</v>
      </c>
      <c r="B18" s="196" t="s">
        <v>165</v>
      </c>
      <c r="C18" s="119" t="s">
        <v>165</v>
      </c>
      <c r="D18" s="215">
        <f>F18/1.2</f>
        <v>3.3333333333333335</v>
      </c>
      <c r="E18" s="216">
        <f>F18-D18</f>
        <v>0.6666666666666665</v>
      </c>
      <c r="F18" s="214">
        <v>4</v>
      </c>
    </row>
    <row r="19" spans="1:6" s="161" customFormat="1" ht="23.25" customHeight="1">
      <c r="A19" s="191" t="s">
        <v>278</v>
      </c>
      <c r="B19" s="196" t="s">
        <v>107</v>
      </c>
      <c r="C19" s="119" t="s">
        <v>107</v>
      </c>
      <c r="D19" s="215">
        <f>F19/1.2</f>
        <v>5.833333333333334</v>
      </c>
      <c r="E19" s="216">
        <f aca="true" t="shared" si="0" ref="E19:E28">F19-D19</f>
        <v>1.166666666666666</v>
      </c>
      <c r="F19" s="214">
        <v>7</v>
      </c>
    </row>
    <row r="20" spans="1:6" s="161" customFormat="1" ht="33.75" customHeight="1">
      <c r="A20" s="185">
        <v>4</v>
      </c>
      <c r="B20" s="182" t="s">
        <v>86</v>
      </c>
      <c r="C20" s="183"/>
      <c r="D20" s="183"/>
      <c r="E20" s="183"/>
      <c r="F20" s="184"/>
    </row>
    <row r="21" spans="1:6" s="161" customFormat="1" ht="21.75" customHeight="1">
      <c r="A21" s="191" t="s">
        <v>287</v>
      </c>
      <c r="B21" s="196" t="s">
        <v>108</v>
      </c>
      <c r="C21" s="119" t="s">
        <v>108</v>
      </c>
      <c r="D21" s="183"/>
      <c r="E21" s="183"/>
      <c r="F21" s="214">
        <v>3</v>
      </c>
    </row>
    <row r="22" spans="1:6" s="161" customFormat="1" ht="21.75" customHeight="1">
      <c r="A22" s="191" t="s">
        <v>288</v>
      </c>
      <c r="B22" s="196" t="s">
        <v>82</v>
      </c>
      <c r="C22" s="119" t="s">
        <v>82</v>
      </c>
      <c r="D22" s="215">
        <f aca="true" t="shared" si="1" ref="D22:D28">F22/1.2</f>
        <v>4.166666666666667</v>
      </c>
      <c r="E22" s="216">
        <f t="shared" si="0"/>
        <v>0.833333333333333</v>
      </c>
      <c r="F22" s="214">
        <v>5</v>
      </c>
    </row>
    <row r="23" spans="1:6" s="161" customFormat="1" ht="21.75" customHeight="1">
      <c r="A23" s="191" t="s">
        <v>289</v>
      </c>
      <c r="B23" s="196" t="s">
        <v>107</v>
      </c>
      <c r="C23" s="119" t="s">
        <v>107</v>
      </c>
      <c r="D23" s="215">
        <f t="shared" si="1"/>
        <v>7.5</v>
      </c>
      <c r="E23" s="216">
        <f t="shared" si="0"/>
        <v>1.5</v>
      </c>
      <c r="F23" s="214">
        <v>9</v>
      </c>
    </row>
    <row r="24" spans="1:6" s="161" customFormat="1" ht="21.75" customHeight="1">
      <c r="A24" s="191" t="s">
        <v>290</v>
      </c>
      <c r="B24" s="196" t="s">
        <v>109</v>
      </c>
      <c r="C24" s="119" t="s">
        <v>109</v>
      </c>
      <c r="D24" s="215">
        <f t="shared" si="1"/>
        <v>10</v>
      </c>
      <c r="E24" s="216">
        <f t="shared" si="0"/>
        <v>2</v>
      </c>
      <c r="F24" s="214">
        <v>12</v>
      </c>
    </row>
    <row r="25" spans="1:6" s="161" customFormat="1" ht="33.75" customHeight="1">
      <c r="A25" s="185">
        <v>5</v>
      </c>
      <c r="B25" s="190" t="s">
        <v>87</v>
      </c>
      <c r="C25" s="119" t="s">
        <v>82</v>
      </c>
      <c r="D25" s="215">
        <f t="shared" si="1"/>
        <v>25</v>
      </c>
      <c r="E25" s="216">
        <f t="shared" si="0"/>
        <v>5</v>
      </c>
      <c r="F25" s="214">
        <v>30</v>
      </c>
    </row>
    <row r="26" spans="1:6" s="161" customFormat="1" ht="44.25" customHeight="1">
      <c r="A26" s="185">
        <v>6</v>
      </c>
      <c r="B26" s="197" t="s">
        <v>329</v>
      </c>
      <c r="C26" s="198"/>
      <c r="D26" s="198"/>
      <c r="E26" s="198"/>
      <c r="F26" s="199"/>
    </row>
    <row r="27" spans="1:6" s="161" customFormat="1" ht="22.5" customHeight="1">
      <c r="A27" s="191" t="s">
        <v>293</v>
      </c>
      <c r="B27" s="179" t="s">
        <v>269</v>
      </c>
      <c r="C27" s="119" t="s">
        <v>82</v>
      </c>
      <c r="D27" s="215">
        <f t="shared" si="1"/>
        <v>4.166666666666667</v>
      </c>
      <c r="E27" s="216">
        <f t="shared" si="0"/>
        <v>0.833333333333333</v>
      </c>
      <c r="F27" s="214">
        <v>5</v>
      </c>
    </row>
    <row r="28" spans="1:6" s="161" customFormat="1" ht="22.5" customHeight="1">
      <c r="A28" s="191" t="s">
        <v>294</v>
      </c>
      <c r="B28" s="195" t="s">
        <v>301</v>
      </c>
      <c r="C28" s="128"/>
      <c r="D28" s="215">
        <f t="shared" si="1"/>
        <v>29.166666666666668</v>
      </c>
      <c r="E28" s="216">
        <f t="shared" si="0"/>
        <v>5.833333333333332</v>
      </c>
      <c r="F28" s="214">
        <v>35</v>
      </c>
    </row>
    <row r="29" spans="1:6" s="161" customFormat="1" ht="33.75" customHeight="1">
      <c r="A29" s="185">
        <v>7</v>
      </c>
      <c r="B29" s="197" t="s">
        <v>330</v>
      </c>
      <c r="C29" s="198"/>
      <c r="D29" s="198"/>
      <c r="E29" s="198"/>
      <c r="F29" s="199"/>
    </row>
    <row r="30" spans="1:6" s="161" customFormat="1" ht="24" customHeight="1">
      <c r="A30" s="191" t="s">
        <v>317</v>
      </c>
      <c r="B30" s="188" t="s">
        <v>331</v>
      </c>
      <c r="C30" s="119" t="s">
        <v>226</v>
      </c>
      <c r="D30" s="215">
        <f aca="true" t="shared" si="2" ref="D30:D37">F30/1.2</f>
        <v>58.333333333333336</v>
      </c>
      <c r="E30" s="216">
        <f aca="true" t="shared" si="3" ref="E30:E37">F30-D30</f>
        <v>11.666666666666664</v>
      </c>
      <c r="F30" s="214">
        <v>70</v>
      </c>
    </row>
    <row r="31" spans="1:6" s="161" customFormat="1" ht="24" customHeight="1">
      <c r="A31" s="191" t="s">
        <v>318</v>
      </c>
      <c r="B31" s="188" t="s">
        <v>332</v>
      </c>
      <c r="C31" s="119" t="s">
        <v>226</v>
      </c>
      <c r="D31" s="215">
        <f t="shared" si="2"/>
        <v>25</v>
      </c>
      <c r="E31" s="216">
        <f t="shared" si="3"/>
        <v>5</v>
      </c>
      <c r="F31" s="214">
        <v>30</v>
      </c>
    </row>
    <row r="32" spans="1:6" s="161" customFormat="1" ht="24" customHeight="1">
      <c r="A32" s="191" t="s">
        <v>334</v>
      </c>
      <c r="B32" s="188" t="s">
        <v>333</v>
      </c>
      <c r="C32" s="119" t="s">
        <v>226</v>
      </c>
      <c r="D32" s="215">
        <f t="shared" si="2"/>
        <v>33.333333333333336</v>
      </c>
      <c r="E32" s="216">
        <f t="shared" si="3"/>
        <v>6.666666666666664</v>
      </c>
      <c r="F32" s="214">
        <v>40</v>
      </c>
    </row>
    <row r="33" spans="1:6" s="161" customFormat="1" ht="33.75" customHeight="1">
      <c r="A33" s="185">
        <v>8</v>
      </c>
      <c r="B33" s="189" t="s">
        <v>208</v>
      </c>
      <c r="C33" s="119" t="s">
        <v>209</v>
      </c>
      <c r="D33" s="215">
        <f t="shared" si="2"/>
        <v>2.5</v>
      </c>
      <c r="E33" s="216">
        <f t="shared" si="3"/>
        <v>0.5</v>
      </c>
      <c r="F33" s="214">
        <v>3</v>
      </c>
    </row>
    <row r="34" spans="1:6" s="161" customFormat="1" ht="49.5" customHeight="1" hidden="1">
      <c r="A34" s="185">
        <v>9</v>
      </c>
      <c r="B34" s="190" t="s">
        <v>215</v>
      </c>
      <c r="C34" s="119"/>
      <c r="D34" s="215">
        <f t="shared" si="2"/>
        <v>8.333333333333334</v>
      </c>
      <c r="E34" s="216">
        <f t="shared" si="3"/>
        <v>1.666666666666666</v>
      </c>
      <c r="F34" s="214">
        <v>10</v>
      </c>
    </row>
    <row r="35" spans="1:6" s="161" customFormat="1" ht="33.75" customHeight="1">
      <c r="A35" s="185">
        <v>9</v>
      </c>
      <c r="B35" s="190" t="s">
        <v>244</v>
      </c>
      <c r="C35" s="119" t="s">
        <v>209</v>
      </c>
      <c r="D35" s="215">
        <f t="shared" si="2"/>
        <v>0.8333333333333334</v>
      </c>
      <c r="E35" s="216">
        <f t="shared" si="3"/>
        <v>0.16666666666666663</v>
      </c>
      <c r="F35" s="214">
        <v>1</v>
      </c>
    </row>
    <row r="36" spans="1:6" s="161" customFormat="1" ht="25.5" customHeight="1">
      <c r="A36" s="185">
        <v>10</v>
      </c>
      <c r="B36" s="190" t="s">
        <v>367</v>
      </c>
      <c r="C36" s="119" t="s">
        <v>165</v>
      </c>
      <c r="D36" s="215">
        <f t="shared" si="2"/>
        <v>8.333333333333334</v>
      </c>
      <c r="E36" s="216">
        <f t="shared" si="3"/>
        <v>1.666666666666666</v>
      </c>
      <c r="F36" s="214">
        <v>10</v>
      </c>
    </row>
    <row r="37" spans="1:6" s="161" customFormat="1" ht="25.5" customHeight="1" hidden="1">
      <c r="A37" s="157">
        <v>19</v>
      </c>
      <c r="B37" s="163"/>
      <c r="C37" s="164"/>
      <c r="D37" s="215">
        <f t="shared" si="2"/>
        <v>0</v>
      </c>
      <c r="E37" s="216">
        <f t="shared" si="3"/>
        <v>0</v>
      </c>
      <c r="F37" s="167"/>
    </row>
    <row r="38" spans="1:6" s="161" customFormat="1" ht="25.5" customHeight="1" hidden="1">
      <c r="A38" s="157">
        <v>20</v>
      </c>
      <c r="B38" s="163"/>
      <c r="C38" s="164"/>
      <c r="D38" s="165"/>
      <c r="E38" s="166"/>
      <c r="F38" s="167"/>
    </row>
    <row r="39" spans="1:6" s="161" customFormat="1" ht="15" customHeight="1" hidden="1">
      <c r="A39" s="157">
        <v>21</v>
      </c>
      <c r="B39" s="163"/>
      <c r="C39" s="164"/>
      <c r="D39" s="165"/>
      <c r="E39" s="166"/>
      <c r="F39" s="167"/>
    </row>
    <row r="40" ht="15.75">
      <c r="A40" s="169" t="s">
        <v>106</v>
      </c>
    </row>
    <row r="41" ht="15.75">
      <c r="A41" s="169" t="s">
        <v>352</v>
      </c>
    </row>
    <row r="42" spans="1:5" ht="15.75">
      <c r="A42" s="337" t="s">
        <v>354</v>
      </c>
      <c r="B42" s="337"/>
      <c r="C42" s="337"/>
      <c r="D42" s="337"/>
      <c r="E42" s="337"/>
    </row>
    <row r="43" spans="1:5" ht="15.75">
      <c r="A43" s="337" t="s">
        <v>216</v>
      </c>
      <c r="B43" s="337"/>
      <c r="C43" s="337"/>
      <c r="D43" s="337"/>
      <c r="E43" s="337"/>
    </row>
    <row r="44" spans="2:6" ht="47.25" customHeight="1">
      <c r="B44" s="82" t="s">
        <v>257</v>
      </c>
      <c r="C44" s="83"/>
      <c r="D44" s="161"/>
      <c r="E44" s="161"/>
      <c r="F44" s="162" t="s">
        <v>258</v>
      </c>
    </row>
    <row r="45" spans="2:6" ht="51" customHeight="1">
      <c r="B45" s="82"/>
      <c r="C45" s="83"/>
      <c r="D45" s="161"/>
      <c r="E45" s="161"/>
      <c r="F45" s="162"/>
    </row>
    <row r="46" spans="2:6" ht="20.25">
      <c r="B46" s="82" t="s">
        <v>259</v>
      </c>
      <c r="C46" s="83"/>
      <c r="D46" s="161"/>
      <c r="E46" s="161"/>
      <c r="F46" s="162" t="s">
        <v>260</v>
      </c>
    </row>
  </sheetData>
  <sheetProtection/>
  <mergeCells count="6">
    <mergeCell ref="A9:F9"/>
    <mergeCell ref="A10:F10"/>
    <mergeCell ref="A11:F11"/>
    <mergeCell ref="A13:F13"/>
    <mergeCell ref="A43:E43"/>
    <mergeCell ref="A42:E42"/>
  </mergeCells>
  <printOptions horizontalCentered="1"/>
  <pageMargins left="0" right="0" top="0" bottom="0" header="0" footer="0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2"/>
  <sheetViews>
    <sheetView zoomScale="60" zoomScaleNormal="60" zoomScaleSheetLayoutView="70" zoomScalePageLayoutView="0" workbookViewId="0" topLeftCell="A4">
      <selection activeCell="F25" sqref="F25"/>
    </sheetView>
  </sheetViews>
  <sheetFormatPr defaultColWidth="9.00390625" defaultRowHeight="12.75"/>
  <cols>
    <col min="1" max="1" width="7.25390625" style="0" customWidth="1"/>
    <col min="2" max="2" width="43.625" style="0" customWidth="1"/>
    <col min="3" max="3" width="35.625" style="0" customWidth="1"/>
    <col min="4" max="4" width="25.875" style="0" hidden="1" customWidth="1"/>
    <col min="5" max="5" width="23.25390625" style="0" hidden="1" customWidth="1"/>
    <col min="6" max="6" width="43.75390625" style="0" customWidth="1"/>
    <col min="7" max="7" width="31.00390625" style="277" hidden="1" customWidth="1"/>
    <col min="8" max="8" width="0" style="0" hidden="1" customWidth="1"/>
    <col min="9" max="9" width="0" style="278" hidden="1" customWidth="1"/>
    <col min="10" max="11" width="0" style="0" hidden="1" customWidth="1"/>
    <col min="12" max="12" width="19.125" style="0" hidden="1" customWidth="1"/>
  </cols>
  <sheetData>
    <row r="1" ht="18.75">
      <c r="F1" s="59" t="s">
        <v>464</v>
      </c>
    </row>
    <row r="2" ht="18.75">
      <c r="F2" s="59" t="s">
        <v>141</v>
      </c>
    </row>
    <row r="3" ht="18.75">
      <c r="F3" s="59" t="s">
        <v>140</v>
      </c>
    </row>
    <row r="4" ht="18.75">
      <c r="F4" s="293" t="s">
        <v>509</v>
      </c>
    </row>
    <row r="9" ht="89.25" customHeight="1"/>
    <row r="10" spans="1:7" ht="57.75" customHeight="1">
      <c r="A10" s="302" t="s">
        <v>495</v>
      </c>
      <c r="B10" s="302"/>
      <c r="C10" s="302"/>
      <c r="D10" s="302"/>
      <c r="E10" s="302"/>
      <c r="F10" s="302"/>
      <c r="G10" s="267"/>
    </row>
    <row r="11" spans="2:6" ht="22.5">
      <c r="B11" s="244"/>
      <c r="C11" s="244"/>
      <c r="D11" s="244"/>
      <c r="E11" s="244"/>
      <c r="F11" s="244"/>
    </row>
    <row r="12" spans="1:6" ht="31.5" customHeight="1">
      <c r="A12" s="348" t="s">
        <v>508</v>
      </c>
      <c r="B12" s="348"/>
      <c r="C12" s="348"/>
      <c r="D12" s="348"/>
      <c r="E12" s="348"/>
      <c r="F12" s="348"/>
    </row>
    <row r="13" spans="1:6" ht="24" customHeight="1">
      <c r="A13" s="350" t="s">
        <v>0</v>
      </c>
      <c r="B13" s="247" t="s">
        <v>77</v>
      </c>
      <c r="C13" s="247" t="s">
        <v>2</v>
      </c>
      <c r="D13" s="247" t="s">
        <v>433</v>
      </c>
      <c r="E13" s="247" t="s">
        <v>119</v>
      </c>
      <c r="F13" s="228" t="s">
        <v>478</v>
      </c>
    </row>
    <row r="14" spans="1:12" ht="29.25" customHeight="1">
      <c r="A14" s="351"/>
      <c r="B14" s="340" t="s">
        <v>255</v>
      </c>
      <c r="C14" s="340"/>
      <c r="D14" s="340"/>
      <c r="E14" s="340"/>
      <c r="F14" s="340"/>
      <c r="L14" t="s">
        <v>503</v>
      </c>
    </row>
    <row r="15" spans="1:12" ht="20.25" customHeight="1">
      <c r="A15" s="345">
        <v>1</v>
      </c>
      <c r="B15" s="339" t="s">
        <v>429</v>
      </c>
      <c r="C15" s="226" t="s">
        <v>269</v>
      </c>
      <c r="D15" s="165">
        <f>F15/1.2</f>
        <v>5.833333333333334</v>
      </c>
      <c r="E15" s="166">
        <f>F15-D15</f>
        <v>1.166666666666666</v>
      </c>
      <c r="F15" s="249">
        <v>7</v>
      </c>
      <c r="H15" s="249">
        <v>7</v>
      </c>
      <c r="L15" s="249">
        <v>8</v>
      </c>
    </row>
    <row r="16" spans="1:12" ht="20.25" customHeight="1">
      <c r="A16" s="346"/>
      <c r="B16" s="339"/>
      <c r="C16" s="226" t="s">
        <v>437</v>
      </c>
      <c r="D16" s="249">
        <f>F16/1.2</f>
        <v>29.166666666666668</v>
      </c>
      <c r="E16" s="249">
        <f>F16-D16</f>
        <v>5.833333333333332</v>
      </c>
      <c r="F16" s="249">
        <v>35</v>
      </c>
      <c r="G16" s="277">
        <v>35</v>
      </c>
      <c r="H16" s="249">
        <v>30</v>
      </c>
      <c r="L16" s="249">
        <v>35</v>
      </c>
    </row>
    <row r="17" spans="1:12" ht="20.25" customHeight="1">
      <c r="A17" s="346"/>
      <c r="B17" s="339"/>
      <c r="C17" s="226" t="s">
        <v>434</v>
      </c>
      <c r="D17" s="249">
        <f aca="true" t="shared" si="0" ref="D17:D32">F17/1.2</f>
        <v>37.5</v>
      </c>
      <c r="E17" s="249">
        <f aca="true" t="shared" si="1" ref="E17:E32">F17-D17</f>
        <v>7.5</v>
      </c>
      <c r="F17" s="249">
        <v>45</v>
      </c>
      <c r="G17" s="277">
        <v>45</v>
      </c>
      <c r="H17" s="249">
        <v>40</v>
      </c>
      <c r="L17" s="249">
        <v>45</v>
      </c>
    </row>
    <row r="18" spans="1:12" ht="20.25" customHeight="1">
      <c r="A18" s="346"/>
      <c r="B18" s="339"/>
      <c r="C18" s="226" t="s">
        <v>435</v>
      </c>
      <c r="D18" s="249">
        <f>F18/1.2</f>
        <v>50</v>
      </c>
      <c r="E18" s="249">
        <f>F18-D18</f>
        <v>10</v>
      </c>
      <c r="F18" s="249">
        <v>60</v>
      </c>
      <c r="G18" s="277">
        <v>60</v>
      </c>
      <c r="H18" s="249">
        <v>50</v>
      </c>
      <c r="L18" s="249">
        <v>55</v>
      </c>
    </row>
    <row r="19" spans="1:12" ht="20.25" customHeight="1">
      <c r="A19" s="347"/>
      <c r="B19" s="339"/>
      <c r="C19" s="226" t="s">
        <v>480</v>
      </c>
      <c r="D19" s="249">
        <f>F19/1.2</f>
        <v>70.83333333333334</v>
      </c>
      <c r="E19" s="249">
        <f>F19-D19</f>
        <v>14.166666666666657</v>
      </c>
      <c r="F19" s="249">
        <v>85</v>
      </c>
      <c r="G19" s="277">
        <v>85</v>
      </c>
      <c r="H19" s="249">
        <v>80</v>
      </c>
      <c r="L19" s="249">
        <v>85</v>
      </c>
    </row>
    <row r="20" spans="1:12" ht="20.25" customHeight="1">
      <c r="A20" s="345">
        <v>2</v>
      </c>
      <c r="B20" s="342" t="s">
        <v>430</v>
      </c>
      <c r="C20" s="226" t="s">
        <v>502</v>
      </c>
      <c r="D20" s="249">
        <f>F20/1.2</f>
        <v>10.833333333333334</v>
      </c>
      <c r="E20" s="249">
        <f>F20-D20</f>
        <v>2.166666666666666</v>
      </c>
      <c r="F20" s="249">
        <v>13</v>
      </c>
      <c r="H20" s="249"/>
      <c r="L20" s="249">
        <v>10</v>
      </c>
    </row>
    <row r="21" spans="1:12" ht="20.25" customHeight="1">
      <c r="A21" s="346"/>
      <c r="B21" s="343"/>
      <c r="C21" s="226" t="s">
        <v>436</v>
      </c>
      <c r="D21" s="249">
        <f t="shared" si="0"/>
        <v>37.5</v>
      </c>
      <c r="E21" s="249">
        <f t="shared" si="1"/>
        <v>7.5</v>
      </c>
      <c r="F21" s="249">
        <v>45</v>
      </c>
      <c r="G21" s="277">
        <v>40</v>
      </c>
      <c r="H21" s="249">
        <v>40</v>
      </c>
      <c r="I21" s="279">
        <f aca="true" t="shared" si="2" ref="I21:I26">G21/H21</f>
        <v>1</v>
      </c>
      <c r="J21" s="279">
        <f aca="true" t="shared" si="3" ref="J21:J26">F21/H21</f>
        <v>1.125</v>
      </c>
      <c r="L21" s="249">
        <v>45</v>
      </c>
    </row>
    <row r="22" spans="1:12" ht="20.25" customHeight="1">
      <c r="A22" s="346"/>
      <c r="B22" s="343"/>
      <c r="C22" s="226" t="s">
        <v>437</v>
      </c>
      <c r="D22" s="249">
        <f t="shared" si="0"/>
        <v>41.66666666666667</v>
      </c>
      <c r="E22" s="249">
        <f t="shared" si="1"/>
        <v>8.333333333333329</v>
      </c>
      <c r="F22" s="249">
        <v>50</v>
      </c>
      <c r="G22" s="277">
        <v>50</v>
      </c>
      <c r="H22" s="249">
        <v>45</v>
      </c>
      <c r="I22" s="279">
        <f t="shared" si="2"/>
        <v>1.1111111111111112</v>
      </c>
      <c r="J22" s="279">
        <f t="shared" si="3"/>
        <v>1.1111111111111112</v>
      </c>
      <c r="L22" s="249">
        <v>50</v>
      </c>
    </row>
    <row r="23" spans="1:12" ht="20.25" customHeight="1">
      <c r="A23" s="346"/>
      <c r="B23" s="343"/>
      <c r="C23" s="226" t="s">
        <v>434</v>
      </c>
      <c r="D23" s="249">
        <f t="shared" si="0"/>
        <v>50</v>
      </c>
      <c r="E23" s="249">
        <f t="shared" si="1"/>
        <v>10</v>
      </c>
      <c r="F23" s="249">
        <v>60</v>
      </c>
      <c r="G23" s="277">
        <v>60</v>
      </c>
      <c r="H23" s="249">
        <v>55</v>
      </c>
      <c r="I23" s="279">
        <f t="shared" si="2"/>
        <v>1.0909090909090908</v>
      </c>
      <c r="J23" s="279">
        <f t="shared" si="3"/>
        <v>1.0909090909090908</v>
      </c>
      <c r="L23" s="249">
        <v>60</v>
      </c>
    </row>
    <row r="24" spans="1:12" ht="20.25" customHeight="1">
      <c r="A24" s="347"/>
      <c r="B24" s="344"/>
      <c r="C24" s="226" t="s">
        <v>435</v>
      </c>
      <c r="D24" s="249">
        <f t="shared" si="0"/>
        <v>66.66666666666667</v>
      </c>
      <c r="E24" s="249">
        <f t="shared" si="1"/>
        <v>13.333333333333329</v>
      </c>
      <c r="F24" s="249">
        <v>80</v>
      </c>
      <c r="G24" s="277">
        <v>80</v>
      </c>
      <c r="H24" s="249">
        <v>70</v>
      </c>
      <c r="I24" s="279">
        <f t="shared" si="2"/>
        <v>1.1428571428571428</v>
      </c>
      <c r="J24" s="279">
        <f t="shared" si="3"/>
        <v>1.1428571428571428</v>
      </c>
      <c r="L24" s="249">
        <v>75</v>
      </c>
    </row>
    <row r="25" spans="1:12" ht="20.25" customHeight="1">
      <c r="A25" s="345">
        <v>3</v>
      </c>
      <c r="B25" s="339" t="s">
        <v>431</v>
      </c>
      <c r="C25" s="226" t="s">
        <v>269</v>
      </c>
      <c r="D25" s="249">
        <f t="shared" si="0"/>
        <v>12.5</v>
      </c>
      <c r="E25" s="249">
        <f t="shared" si="1"/>
        <v>2.5</v>
      </c>
      <c r="F25" s="249">
        <v>15</v>
      </c>
      <c r="G25" s="277">
        <v>15</v>
      </c>
      <c r="H25" s="249">
        <v>14</v>
      </c>
      <c r="I25" s="279">
        <f t="shared" si="2"/>
        <v>1.0714285714285714</v>
      </c>
      <c r="J25" s="279">
        <f t="shared" si="3"/>
        <v>1.0714285714285714</v>
      </c>
      <c r="L25" s="249">
        <v>15</v>
      </c>
    </row>
    <row r="26" spans="1:12" ht="20.25" customHeight="1">
      <c r="A26" s="346"/>
      <c r="B26" s="339"/>
      <c r="C26" s="226" t="s">
        <v>436</v>
      </c>
      <c r="D26" s="249">
        <f t="shared" si="0"/>
        <v>41.66666666666667</v>
      </c>
      <c r="E26" s="249">
        <f t="shared" si="1"/>
        <v>8.333333333333329</v>
      </c>
      <c r="F26" s="249">
        <v>50</v>
      </c>
      <c r="G26" s="277">
        <v>50</v>
      </c>
      <c r="H26" s="249">
        <v>40</v>
      </c>
      <c r="I26" s="279">
        <f t="shared" si="2"/>
        <v>1.25</v>
      </c>
      <c r="J26" s="279">
        <f t="shared" si="3"/>
        <v>1.25</v>
      </c>
      <c r="L26" s="249">
        <v>45</v>
      </c>
    </row>
    <row r="27" spans="1:12" ht="20.25" customHeight="1">
      <c r="A27" s="346"/>
      <c r="B27" s="339"/>
      <c r="C27" s="226" t="s">
        <v>434</v>
      </c>
      <c r="D27" s="249">
        <f t="shared" si="0"/>
        <v>66.66666666666667</v>
      </c>
      <c r="E27" s="249">
        <f t="shared" si="1"/>
        <v>13.333333333333329</v>
      </c>
      <c r="F27" s="249">
        <v>80</v>
      </c>
      <c r="G27" s="277">
        <v>80</v>
      </c>
      <c r="H27" s="249">
        <v>70</v>
      </c>
      <c r="I27" s="279">
        <f aca="true" t="shared" si="4" ref="I27:I33">G27/H27</f>
        <v>1.1428571428571428</v>
      </c>
      <c r="J27" s="279">
        <f aca="true" t="shared" si="5" ref="J27:J33">F27/H27</f>
        <v>1.1428571428571428</v>
      </c>
      <c r="L27" s="249">
        <v>75</v>
      </c>
    </row>
    <row r="28" spans="1:12" ht="20.25" customHeight="1">
      <c r="A28" s="347"/>
      <c r="B28" s="339"/>
      <c r="C28" s="226" t="s">
        <v>435</v>
      </c>
      <c r="D28" s="249">
        <f t="shared" si="0"/>
        <v>79.16666666666667</v>
      </c>
      <c r="E28" s="249">
        <f t="shared" si="1"/>
        <v>15.833333333333329</v>
      </c>
      <c r="F28" s="249">
        <v>95</v>
      </c>
      <c r="G28" s="277">
        <v>95</v>
      </c>
      <c r="H28" s="249">
        <v>85</v>
      </c>
      <c r="I28" s="279">
        <f t="shared" si="4"/>
        <v>1.1176470588235294</v>
      </c>
      <c r="J28" s="279">
        <f t="shared" si="5"/>
        <v>1.1176470588235294</v>
      </c>
      <c r="L28" s="249">
        <v>90</v>
      </c>
    </row>
    <row r="29" spans="1:12" ht="20.25" customHeight="1">
      <c r="A29" s="345">
        <v>4</v>
      </c>
      <c r="B29" s="339" t="s">
        <v>432</v>
      </c>
      <c r="C29" s="226" t="s">
        <v>269</v>
      </c>
      <c r="D29" s="249">
        <f t="shared" si="0"/>
        <v>14.166666666666668</v>
      </c>
      <c r="E29" s="249">
        <f t="shared" si="1"/>
        <v>2.833333333333332</v>
      </c>
      <c r="F29" s="249">
        <v>17</v>
      </c>
      <c r="G29" s="277">
        <v>17</v>
      </c>
      <c r="H29" s="249">
        <v>17</v>
      </c>
      <c r="I29" s="279">
        <f t="shared" si="4"/>
        <v>1</v>
      </c>
      <c r="J29" s="279">
        <f t="shared" si="5"/>
        <v>1</v>
      </c>
      <c r="L29" s="249">
        <v>18</v>
      </c>
    </row>
    <row r="30" spans="1:12" ht="20.25" customHeight="1">
      <c r="A30" s="346"/>
      <c r="B30" s="339"/>
      <c r="C30" s="226" t="s">
        <v>436</v>
      </c>
      <c r="D30" s="249">
        <f t="shared" si="0"/>
        <v>50</v>
      </c>
      <c r="E30" s="249">
        <f t="shared" si="1"/>
        <v>10</v>
      </c>
      <c r="F30" s="249">
        <v>60</v>
      </c>
      <c r="G30" s="277">
        <v>60</v>
      </c>
      <c r="H30" s="249">
        <v>55</v>
      </c>
      <c r="I30" s="279">
        <f t="shared" si="4"/>
        <v>1.0909090909090908</v>
      </c>
      <c r="J30" s="279">
        <f t="shared" si="5"/>
        <v>1.0909090909090908</v>
      </c>
      <c r="L30" s="249">
        <v>60</v>
      </c>
    </row>
    <row r="31" spans="1:12" ht="20.25" customHeight="1">
      <c r="A31" s="346"/>
      <c r="B31" s="339"/>
      <c r="C31" s="226" t="s">
        <v>434</v>
      </c>
      <c r="D31" s="249">
        <f t="shared" si="0"/>
        <v>83.33333333333334</v>
      </c>
      <c r="E31" s="249">
        <f t="shared" si="1"/>
        <v>16.666666666666657</v>
      </c>
      <c r="F31" s="249">
        <v>100</v>
      </c>
      <c r="G31" s="277">
        <v>100</v>
      </c>
      <c r="H31" s="249">
        <v>90</v>
      </c>
      <c r="I31" s="279">
        <f t="shared" si="4"/>
        <v>1.1111111111111112</v>
      </c>
      <c r="J31" s="279">
        <f t="shared" si="5"/>
        <v>1.1111111111111112</v>
      </c>
      <c r="L31" s="249">
        <v>95</v>
      </c>
    </row>
    <row r="32" spans="1:12" ht="20.25" customHeight="1">
      <c r="A32" s="347"/>
      <c r="B32" s="339"/>
      <c r="C32" s="226" t="s">
        <v>435</v>
      </c>
      <c r="D32" s="249">
        <f t="shared" si="0"/>
        <v>116.66666666666667</v>
      </c>
      <c r="E32" s="249">
        <f t="shared" si="1"/>
        <v>23.33333333333333</v>
      </c>
      <c r="F32" s="249">
        <v>140</v>
      </c>
      <c r="G32" s="277">
        <v>140</v>
      </c>
      <c r="H32" s="249">
        <v>125</v>
      </c>
      <c r="I32" s="279">
        <f t="shared" si="4"/>
        <v>1.12</v>
      </c>
      <c r="J32" s="279">
        <f t="shared" si="5"/>
        <v>1.12</v>
      </c>
      <c r="L32" s="249">
        <v>130</v>
      </c>
    </row>
    <row r="33" spans="1:12" ht="41.25" customHeight="1">
      <c r="A33" s="250">
        <v>5</v>
      </c>
      <c r="B33" s="248" t="s">
        <v>468</v>
      </c>
      <c r="C33" s="117" t="s">
        <v>165</v>
      </c>
      <c r="D33" s="235">
        <f>F33/1.2</f>
        <v>20.833333333333336</v>
      </c>
      <c r="E33" s="235">
        <f>F33-D33</f>
        <v>4.166666666666664</v>
      </c>
      <c r="F33" s="235">
        <v>25</v>
      </c>
      <c r="H33" s="235">
        <v>25</v>
      </c>
      <c r="I33" s="279">
        <f t="shared" si="4"/>
        <v>0</v>
      </c>
      <c r="J33" s="279">
        <f t="shared" si="5"/>
        <v>1</v>
      </c>
      <c r="L33" s="235">
        <v>25</v>
      </c>
    </row>
    <row r="34" spans="1:6" ht="18.75" customHeight="1">
      <c r="A34" s="338" t="s">
        <v>303</v>
      </c>
      <c r="B34" s="338"/>
      <c r="C34" s="338"/>
      <c r="D34" s="338"/>
      <c r="E34" s="338"/>
      <c r="F34" s="338"/>
    </row>
    <row r="35" spans="1:2" ht="18.75" customHeight="1">
      <c r="A35" s="169" t="s">
        <v>352</v>
      </c>
      <c r="B35" s="169"/>
    </row>
    <row r="36" spans="1:6" ht="18.75" customHeight="1">
      <c r="A36" s="341" t="s">
        <v>479</v>
      </c>
      <c r="B36" s="341"/>
      <c r="C36" s="341"/>
      <c r="D36" s="341"/>
      <c r="E36" s="341"/>
      <c r="F36" s="341"/>
    </row>
    <row r="37" spans="1:6" ht="28.5" customHeight="1">
      <c r="A37" s="349" t="s">
        <v>481</v>
      </c>
      <c r="B37" s="349"/>
      <c r="C37" s="349"/>
      <c r="D37" s="349"/>
      <c r="E37" s="349"/>
      <c r="F37" s="349"/>
    </row>
    <row r="38" ht="28.5" customHeight="1"/>
    <row r="41" spans="2:6" ht="79.5" customHeight="1">
      <c r="B41" s="82"/>
      <c r="C41" s="83"/>
      <c r="D41" s="161"/>
      <c r="E41" s="161"/>
      <c r="F41" s="227"/>
    </row>
    <row r="42" spans="2:6" ht="20.25">
      <c r="B42" s="82" t="s">
        <v>259</v>
      </c>
      <c r="C42" s="83"/>
      <c r="D42" s="161"/>
      <c r="E42" s="161"/>
      <c r="F42" s="227" t="str">
        <f>Солярий!F23</f>
        <v>Н.В.Донова</v>
      </c>
    </row>
  </sheetData>
  <sheetProtection/>
  <mergeCells count="15">
    <mergeCell ref="A10:F10"/>
    <mergeCell ref="A12:F12"/>
    <mergeCell ref="A37:F37"/>
    <mergeCell ref="A13:A14"/>
    <mergeCell ref="A15:A19"/>
    <mergeCell ref="A25:A28"/>
    <mergeCell ref="A29:A32"/>
    <mergeCell ref="A34:F34"/>
    <mergeCell ref="B25:B28"/>
    <mergeCell ref="B29:B32"/>
    <mergeCell ref="B14:F14"/>
    <mergeCell ref="B15:B19"/>
    <mergeCell ref="A36:F36"/>
    <mergeCell ref="B20:B24"/>
    <mergeCell ref="A20:A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4"/>
  <sheetViews>
    <sheetView zoomScale="70" zoomScaleNormal="70" zoomScaleSheetLayoutView="70" workbookViewId="0" topLeftCell="A7">
      <selection activeCell="B28" sqref="B28"/>
    </sheetView>
  </sheetViews>
  <sheetFormatPr defaultColWidth="9.00390625" defaultRowHeight="12.75"/>
  <cols>
    <col min="1" max="1" width="6.25390625" style="0" customWidth="1"/>
    <col min="2" max="2" width="68.25390625" style="0" customWidth="1"/>
    <col min="3" max="3" width="27.375" style="0" customWidth="1"/>
    <col min="4" max="5" width="27.125" style="0" hidden="1" customWidth="1"/>
    <col min="6" max="6" width="43.125" style="0" customWidth="1"/>
    <col min="7" max="7" width="31.00390625" style="277" hidden="1" customWidth="1"/>
    <col min="8" max="8" width="26.75390625" style="0" hidden="1" customWidth="1"/>
    <col min="9" max="9" width="0" style="0" hidden="1" customWidth="1"/>
  </cols>
  <sheetData>
    <row r="1" ht="18.75">
      <c r="F1" s="59" t="s">
        <v>465</v>
      </c>
    </row>
    <row r="2" ht="18.75">
      <c r="F2" s="59" t="s">
        <v>141</v>
      </c>
    </row>
    <row r="3" ht="18.75">
      <c r="F3" s="59" t="s">
        <v>140</v>
      </c>
    </row>
    <row r="4" ht="18.75">
      <c r="F4" s="293" t="s">
        <v>509</v>
      </c>
    </row>
    <row r="7" ht="159" customHeight="1"/>
    <row r="8" spans="1:6" ht="75" customHeight="1">
      <c r="A8" s="302" t="s">
        <v>496</v>
      </c>
      <c r="B8" s="302"/>
      <c r="C8" s="302"/>
      <c r="D8" s="302"/>
      <c r="E8" s="302"/>
      <c r="F8" s="302"/>
    </row>
    <row r="9" spans="2:6" ht="22.5">
      <c r="B9" s="244"/>
      <c r="C9" s="244"/>
      <c r="D9" s="244"/>
      <c r="E9" s="244"/>
      <c r="F9" s="244"/>
    </row>
    <row r="10" spans="1:6" ht="31.5" customHeight="1">
      <c r="A10" s="348" t="s">
        <v>508</v>
      </c>
      <c r="B10" s="348"/>
      <c r="C10" s="348"/>
      <c r="D10" s="348"/>
      <c r="E10" s="348"/>
      <c r="F10" s="348"/>
    </row>
    <row r="11" spans="1:6" ht="18.75">
      <c r="A11" s="350" t="s">
        <v>0</v>
      </c>
      <c r="B11" s="247" t="s">
        <v>77</v>
      </c>
      <c r="C11" s="247" t="s">
        <v>2</v>
      </c>
      <c r="D11" s="247" t="s">
        <v>433</v>
      </c>
      <c r="E11" s="247" t="s">
        <v>119</v>
      </c>
      <c r="F11" s="228" t="s">
        <v>478</v>
      </c>
    </row>
    <row r="12" spans="1:6" ht="30.75" customHeight="1">
      <c r="A12" s="351"/>
      <c r="B12" s="340" t="s">
        <v>261</v>
      </c>
      <c r="C12" s="340"/>
      <c r="D12" s="340"/>
      <c r="E12" s="340"/>
      <c r="F12" s="340"/>
    </row>
    <row r="13" spans="1:9" ht="20.25">
      <c r="A13" s="345">
        <v>1</v>
      </c>
      <c r="B13" s="353" t="s">
        <v>438</v>
      </c>
      <c r="C13" s="226" t="s">
        <v>269</v>
      </c>
      <c r="D13" s="165">
        <f>F13/1.2</f>
        <v>4.583333333333334</v>
      </c>
      <c r="E13" s="166">
        <f>F13-D13</f>
        <v>0.9166666666666661</v>
      </c>
      <c r="F13" s="235">
        <v>5.5</v>
      </c>
      <c r="G13" s="277">
        <v>6</v>
      </c>
      <c r="H13" s="235">
        <v>5</v>
      </c>
      <c r="I13" s="275">
        <f>G13/H13</f>
        <v>1.2</v>
      </c>
    </row>
    <row r="14" spans="1:9" ht="20.25">
      <c r="A14" s="346"/>
      <c r="B14" s="353"/>
      <c r="C14" s="226" t="s">
        <v>436</v>
      </c>
      <c r="D14" s="249">
        <f>F14/1.2</f>
        <v>16.666666666666668</v>
      </c>
      <c r="E14" s="249">
        <f aca="true" t="shared" si="0" ref="E14:E33">F14-D14</f>
        <v>3.333333333333332</v>
      </c>
      <c r="F14" s="235">
        <v>20</v>
      </c>
      <c r="G14" s="277">
        <v>22</v>
      </c>
      <c r="H14" s="235">
        <v>19</v>
      </c>
      <c r="I14" s="275">
        <f aca="true" t="shared" si="1" ref="I14:I33">G14/H14</f>
        <v>1.1578947368421053</v>
      </c>
    </row>
    <row r="15" spans="1:9" ht="20.25">
      <c r="A15" s="346"/>
      <c r="B15" s="353"/>
      <c r="C15" s="226" t="s">
        <v>434</v>
      </c>
      <c r="D15" s="249">
        <f aca="true" t="shared" si="2" ref="D15:D32">F15/1.2</f>
        <v>31.666666666666668</v>
      </c>
      <c r="E15" s="249">
        <f t="shared" si="0"/>
        <v>6.333333333333332</v>
      </c>
      <c r="F15" s="235">
        <v>38</v>
      </c>
      <c r="G15" s="277">
        <v>40</v>
      </c>
      <c r="H15" s="235">
        <v>36</v>
      </c>
      <c r="I15" s="275">
        <f t="shared" si="1"/>
        <v>1.1111111111111112</v>
      </c>
    </row>
    <row r="16" spans="1:9" ht="20.25">
      <c r="A16" s="347"/>
      <c r="B16" s="353"/>
      <c r="C16" s="226" t="s">
        <v>435</v>
      </c>
      <c r="D16" s="249">
        <f t="shared" si="2"/>
        <v>45.833333333333336</v>
      </c>
      <c r="E16" s="249">
        <f t="shared" si="0"/>
        <v>9.166666666666664</v>
      </c>
      <c r="F16" s="235">
        <v>55</v>
      </c>
      <c r="G16" s="277">
        <v>55</v>
      </c>
      <c r="H16" s="235">
        <v>50</v>
      </c>
      <c r="I16" s="275">
        <f t="shared" si="1"/>
        <v>1.1</v>
      </c>
    </row>
    <row r="17" spans="1:9" ht="20.25">
      <c r="A17" s="345">
        <v>2</v>
      </c>
      <c r="B17" s="353" t="s">
        <v>439</v>
      </c>
      <c r="C17" s="226" t="s">
        <v>447</v>
      </c>
      <c r="D17" s="249">
        <v>5</v>
      </c>
      <c r="E17" s="249">
        <v>1</v>
      </c>
      <c r="F17" s="235">
        <v>7</v>
      </c>
      <c r="G17" s="277">
        <v>7</v>
      </c>
      <c r="H17" s="235">
        <v>6</v>
      </c>
      <c r="I17" s="275">
        <f t="shared" si="1"/>
        <v>1.1666666666666667</v>
      </c>
    </row>
    <row r="18" spans="1:9" ht="20.25">
      <c r="A18" s="346"/>
      <c r="B18" s="353"/>
      <c r="C18" s="226" t="s">
        <v>436</v>
      </c>
      <c r="D18" s="249">
        <f t="shared" si="2"/>
        <v>20.833333333333336</v>
      </c>
      <c r="E18" s="249">
        <f t="shared" si="0"/>
        <v>4.166666666666664</v>
      </c>
      <c r="F18" s="235">
        <v>25</v>
      </c>
      <c r="G18" s="277">
        <v>25</v>
      </c>
      <c r="H18" s="235">
        <v>22</v>
      </c>
      <c r="I18" s="275">
        <f t="shared" si="1"/>
        <v>1.1363636363636365</v>
      </c>
    </row>
    <row r="19" spans="1:9" ht="20.25">
      <c r="A19" s="346"/>
      <c r="B19" s="353"/>
      <c r="C19" s="226" t="s">
        <v>434</v>
      </c>
      <c r="D19" s="249">
        <f t="shared" si="2"/>
        <v>37.5</v>
      </c>
      <c r="E19" s="249">
        <f t="shared" si="0"/>
        <v>7.5</v>
      </c>
      <c r="F19" s="235">
        <v>45</v>
      </c>
      <c r="G19" s="277">
        <v>45</v>
      </c>
      <c r="H19" s="235">
        <v>40</v>
      </c>
      <c r="I19" s="275">
        <f t="shared" si="1"/>
        <v>1.125</v>
      </c>
    </row>
    <row r="20" spans="1:9" ht="24" customHeight="1">
      <c r="A20" s="346"/>
      <c r="B20" s="353"/>
      <c r="C20" s="226" t="s">
        <v>449</v>
      </c>
      <c r="D20" s="249">
        <f>F20/1.2</f>
        <v>41.66666666666667</v>
      </c>
      <c r="E20" s="249">
        <f>F20-D20</f>
        <v>8.333333333333329</v>
      </c>
      <c r="F20" s="235">
        <v>50</v>
      </c>
      <c r="G20" s="277">
        <v>50</v>
      </c>
      <c r="H20" s="235">
        <v>45</v>
      </c>
      <c r="I20" s="275">
        <f t="shared" si="1"/>
        <v>1.1111111111111112</v>
      </c>
    </row>
    <row r="21" spans="1:9" ht="20.25">
      <c r="A21" s="347"/>
      <c r="B21" s="353"/>
      <c r="C21" s="226" t="s">
        <v>435</v>
      </c>
      <c r="D21" s="249">
        <f t="shared" si="2"/>
        <v>50</v>
      </c>
      <c r="E21" s="249">
        <f t="shared" si="0"/>
        <v>10</v>
      </c>
      <c r="F21" s="235">
        <v>60</v>
      </c>
      <c r="G21" s="277">
        <v>60</v>
      </c>
      <c r="H21" s="235">
        <v>55</v>
      </c>
      <c r="I21" s="275">
        <f t="shared" si="1"/>
        <v>1.0909090909090908</v>
      </c>
    </row>
    <row r="22" spans="1:9" ht="20.25" hidden="1">
      <c r="A22" s="345">
        <v>3</v>
      </c>
      <c r="B22" s="353" t="s">
        <v>440</v>
      </c>
      <c r="C22" s="226" t="s">
        <v>365</v>
      </c>
      <c r="D22" s="249">
        <f t="shared" si="2"/>
        <v>4.166666666666667</v>
      </c>
      <c r="E22" s="249">
        <f t="shared" si="0"/>
        <v>0.833333333333333</v>
      </c>
      <c r="F22" s="235">
        <v>5</v>
      </c>
      <c r="H22" s="235">
        <v>5</v>
      </c>
      <c r="I22" s="275">
        <f t="shared" si="1"/>
        <v>0</v>
      </c>
    </row>
    <row r="23" spans="1:9" ht="20.25" hidden="1">
      <c r="A23" s="346"/>
      <c r="B23" s="353"/>
      <c r="C23" s="226" t="s">
        <v>447</v>
      </c>
      <c r="D23" s="249">
        <f t="shared" si="2"/>
        <v>8.333333333333334</v>
      </c>
      <c r="E23" s="249">
        <f t="shared" si="0"/>
        <v>1.666666666666666</v>
      </c>
      <c r="F23" s="235">
        <v>10</v>
      </c>
      <c r="H23" s="235">
        <v>10</v>
      </c>
      <c r="I23" s="275">
        <f t="shared" si="1"/>
        <v>0</v>
      </c>
    </row>
    <row r="24" spans="1:9" ht="20.25" hidden="1">
      <c r="A24" s="346"/>
      <c r="B24" s="353"/>
      <c r="C24" s="226" t="s">
        <v>436</v>
      </c>
      <c r="D24" s="249">
        <f>F24/1.2</f>
        <v>25</v>
      </c>
      <c r="E24" s="249">
        <f>F24-D24</f>
        <v>5</v>
      </c>
      <c r="F24" s="235">
        <v>30</v>
      </c>
      <c r="G24" s="280"/>
      <c r="H24" s="235">
        <v>30</v>
      </c>
      <c r="I24" s="275">
        <f t="shared" si="1"/>
        <v>0</v>
      </c>
    </row>
    <row r="25" spans="1:9" ht="20.25" hidden="1">
      <c r="A25" s="347"/>
      <c r="B25" s="353"/>
      <c r="C25" s="226" t="s">
        <v>434</v>
      </c>
      <c r="D25" s="249">
        <f t="shared" si="2"/>
        <v>50</v>
      </c>
      <c r="E25" s="249">
        <f t="shared" si="0"/>
        <v>10</v>
      </c>
      <c r="F25" s="235">
        <v>60</v>
      </c>
      <c r="G25" s="280"/>
      <c r="H25" s="235">
        <v>60</v>
      </c>
      <c r="I25" s="275">
        <f t="shared" si="1"/>
        <v>0</v>
      </c>
    </row>
    <row r="26" spans="1:9" ht="37.5" customHeight="1">
      <c r="A26" s="250">
        <v>3</v>
      </c>
      <c r="B26" s="251" t="s">
        <v>441</v>
      </c>
      <c r="C26" s="252" t="s">
        <v>269</v>
      </c>
      <c r="D26" s="253">
        <f>F26/1.2</f>
        <v>3.3333333333333335</v>
      </c>
      <c r="E26" s="253">
        <f>F26-D26</f>
        <v>0.6666666666666665</v>
      </c>
      <c r="F26" s="249">
        <v>4</v>
      </c>
      <c r="G26" s="277">
        <v>4</v>
      </c>
      <c r="H26" s="249">
        <v>3</v>
      </c>
      <c r="I26" s="275">
        <f t="shared" si="1"/>
        <v>1.3333333333333333</v>
      </c>
    </row>
    <row r="27" spans="1:9" ht="31.5" customHeight="1">
      <c r="A27" s="250">
        <v>4</v>
      </c>
      <c r="B27" s="254" t="s">
        <v>442</v>
      </c>
      <c r="C27" s="252" t="s">
        <v>447</v>
      </c>
      <c r="D27" s="253">
        <f t="shared" si="2"/>
        <v>5</v>
      </c>
      <c r="E27" s="253">
        <f t="shared" si="0"/>
        <v>1</v>
      </c>
      <c r="F27" s="249">
        <v>6</v>
      </c>
      <c r="G27" s="277">
        <v>6</v>
      </c>
      <c r="H27" s="249">
        <v>5</v>
      </c>
      <c r="I27" s="275">
        <f t="shared" si="1"/>
        <v>1.2</v>
      </c>
    </row>
    <row r="28" spans="1:9" ht="25.5" customHeight="1">
      <c r="A28" s="250">
        <v>5</v>
      </c>
      <c r="B28" s="254" t="s">
        <v>443</v>
      </c>
      <c r="C28" s="252" t="s">
        <v>447</v>
      </c>
      <c r="D28" s="253">
        <f t="shared" si="2"/>
        <v>6.25</v>
      </c>
      <c r="E28" s="253">
        <f t="shared" si="0"/>
        <v>1.25</v>
      </c>
      <c r="F28" s="249">
        <v>7.5</v>
      </c>
      <c r="H28" s="249">
        <v>7.5</v>
      </c>
      <c r="I28" s="275">
        <f t="shared" si="1"/>
        <v>0</v>
      </c>
    </row>
    <row r="29" spans="1:9" ht="24.75" customHeight="1">
      <c r="A29" s="250">
        <v>6</v>
      </c>
      <c r="B29" s="254" t="s">
        <v>444</v>
      </c>
      <c r="C29" s="252" t="s">
        <v>447</v>
      </c>
      <c r="D29" s="253">
        <f t="shared" si="2"/>
        <v>14.166666666666668</v>
      </c>
      <c r="E29" s="253">
        <f t="shared" si="0"/>
        <v>2.833333333333332</v>
      </c>
      <c r="F29" s="249">
        <v>17</v>
      </c>
      <c r="G29" s="277">
        <v>20</v>
      </c>
      <c r="H29" s="249">
        <v>15</v>
      </c>
      <c r="I29" s="275">
        <f t="shared" si="1"/>
        <v>1.3333333333333333</v>
      </c>
    </row>
    <row r="30" spans="1:9" ht="25.5" customHeight="1">
      <c r="A30" s="250">
        <v>7</v>
      </c>
      <c r="B30" s="254" t="s">
        <v>445</v>
      </c>
      <c r="C30" s="252" t="s">
        <v>165</v>
      </c>
      <c r="D30" s="253">
        <f t="shared" si="2"/>
        <v>66.66666666666667</v>
      </c>
      <c r="E30" s="253">
        <f t="shared" si="0"/>
        <v>13.333333333333329</v>
      </c>
      <c r="F30" s="249">
        <v>80</v>
      </c>
      <c r="H30" s="249">
        <v>80</v>
      </c>
      <c r="I30" s="275">
        <f t="shared" si="1"/>
        <v>0</v>
      </c>
    </row>
    <row r="31" spans="1:9" ht="26.25" customHeight="1">
      <c r="A31" s="250">
        <v>8</v>
      </c>
      <c r="B31" s="254" t="s">
        <v>446</v>
      </c>
      <c r="C31" s="252" t="s">
        <v>165</v>
      </c>
      <c r="D31" s="253">
        <f t="shared" si="2"/>
        <v>41.66666666666667</v>
      </c>
      <c r="E31" s="253">
        <f t="shared" si="0"/>
        <v>8.333333333333329</v>
      </c>
      <c r="F31" s="249">
        <v>50</v>
      </c>
      <c r="H31" s="249">
        <v>50</v>
      </c>
      <c r="I31" s="275">
        <f t="shared" si="1"/>
        <v>0</v>
      </c>
    </row>
    <row r="32" spans="1:9" ht="26.25" customHeight="1">
      <c r="A32" s="250">
        <v>9</v>
      </c>
      <c r="B32" s="254" t="s">
        <v>482</v>
      </c>
      <c r="C32" s="252" t="s">
        <v>165</v>
      </c>
      <c r="D32" s="253">
        <f t="shared" si="2"/>
        <v>1.6666666666666667</v>
      </c>
      <c r="E32" s="253">
        <f t="shared" si="0"/>
        <v>0.33333333333333326</v>
      </c>
      <c r="F32" s="249">
        <v>2</v>
      </c>
      <c r="H32" s="249">
        <v>2</v>
      </c>
      <c r="I32" s="275">
        <f t="shared" si="1"/>
        <v>0</v>
      </c>
    </row>
    <row r="33" spans="1:9" ht="26.25" customHeight="1">
      <c r="A33" s="250">
        <v>10</v>
      </c>
      <c r="B33" s="254" t="s">
        <v>483</v>
      </c>
      <c r="C33" s="252" t="s">
        <v>165</v>
      </c>
      <c r="D33" s="253">
        <f>F33/1.2</f>
        <v>2.5</v>
      </c>
      <c r="E33" s="253">
        <f t="shared" si="0"/>
        <v>0.5</v>
      </c>
      <c r="F33" s="249">
        <v>3</v>
      </c>
      <c r="H33" s="249">
        <v>3</v>
      </c>
      <c r="I33" s="275">
        <f t="shared" si="1"/>
        <v>0</v>
      </c>
    </row>
    <row r="34" spans="1:6" ht="15.75" customHeight="1">
      <c r="A34" s="338" t="s">
        <v>106</v>
      </c>
      <c r="B34" s="338"/>
      <c r="C34" s="338"/>
      <c r="D34" s="338"/>
      <c r="E34" s="338"/>
      <c r="F34" s="338"/>
    </row>
    <row r="35" spans="1:6" ht="15.75" customHeight="1">
      <c r="A35" s="341" t="s">
        <v>352</v>
      </c>
      <c r="B35" s="341"/>
      <c r="C35" s="341"/>
      <c r="D35" s="341"/>
      <c r="E35" s="341"/>
      <c r="F35" s="341"/>
    </row>
    <row r="36" spans="1:6" ht="15.75" customHeight="1">
      <c r="A36" s="341" t="s">
        <v>479</v>
      </c>
      <c r="B36" s="341"/>
      <c r="C36" s="341"/>
      <c r="D36" s="341"/>
      <c r="E36" s="341"/>
      <c r="F36" s="341"/>
    </row>
    <row r="37" spans="1:6" ht="15.75" customHeight="1">
      <c r="A37" s="352" t="s">
        <v>484</v>
      </c>
      <c r="B37" s="352"/>
      <c r="C37" s="352"/>
      <c r="D37" s="352"/>
      <c r="E37" s="352"/>
      <c r="F37" s="352"/>
    </row>
    <row r="38" spans="1:6" ht="15.75" customHeight="1">
      <c r="A38" s="352" t="s">
        <v>485</v>
      </c>
      <c r="B38" s="352"/>
      <c r="C38" s="352"/>
      <c r="D38" s="352"/>
      <c r="E38" s="352"/>
      <c r="F38" s="352"/>
    </row>
    <row r="43" spans="2:6" ht="78" customHeight="1">
      <c r="B43" s="82"/>
      <c r="C43" s="83"/>
      <c r="D43" s="161"/>
      <c r="E43" s="161"/>
      <c r="F43" s="227"/>
    </row>
    <row r="44" spans="2:6" ht="20.25">
      <c r="B44" s="82" t="s">
        <v>259</v>
      </c>
      <c r="C44" s="83"/>
      <c r="D44" s="161"/>
      <c r="E44" s="161"/>
      <c r="F44" s="227" t="str">
        <f>'ТРЕН.ЗАЛ НОВЫЙ'!F42</f>
        <v>Н.В.Донова</v>
      </c>
    </row>
  </sheetData>
  <sheetProtection/>
  <mergeCells count="15">
    <mergeCell ref="A35:F35"/>
    <mergeCell ref="B13:B16"/>
    <mergeCell ref="B22:B25"/>
    <mergeCell ref="B12:F12"/>
    <mergeCell ref="B17:B21"/>
    <mergeCell ref="A10:F10"/>
    <mergeCell ref="A11:A12"/>
    <mergeCell ref="A38:F38"/>
    <mergeCell ref="A36:F36"/>
    <mergeCell ref="A37:F37"/>
    <mergeCell ref="A8:F8"/>
    <mergeCell ref="A13:A16"/>
    <mergeCell ref="A17:A21"/>
    <mergeCell ref="A22:A25"/>
    <mergeCell ref="A34:F3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3"/>
  <sheetViews>
    <sheetView tabSelected="1" zoomScale="60" zoomScaleNormal="60" zoomScaleSheetLayoutView="70" zoomScalePageLayoutView="0" workbookViewId="0" topLeftCell="A1">
      <selection activeCell="M16" sqref="M16"/>
    </sheetView>
  </sheetViews>
  <sheetFormatPr defaultColWidth="9.00390625" defaultRowHeight="12.75"/>
  <cols>
    <col min="2" max="2" width="44.25390625" style="0" customWidth="1"/>
    <col min="3" max="3" width="30.625" style="0" customWidth="1"/>
    <col min="4" max="4" width="40.875" style="0" hidden="1" customWidth="1"/>
    <col min="5" max="5" width="36.125" style="0" hidden="1" customWidth="1"/>
    <col min="6" max="6" width="43.375" style="0" customWidth="1"/>
    <col min="7" max="7" width="0" style="0" hidden="1" customWidth="1"/>
    <col min="8" max="8" width="0" style="277" hidden="1" customWidth="1"/>
    <col min="9" max="9" width="24.625" style="0" hidden="1" customWidth="1"/>
  </cols>
  <sheetData>
    <row r="1" ht="18.75">
      <c r="F1" s="59" t="s">
        <v>466</v>
      </c>
    </row>
    <row r="2" ht="18.75">
      <c r="F2" s="59" t="s">
        <v>141</v>
      </c>
    </row>
    <row r="3" ht="18.75">
      <c r="F3" s="59" t="s">
        <v>140</v>
      </c>
    </row>
    <row r="4" ht="18.75">
      <c r="F4" s="293" t="s">
        <v>509</v>
      </c>
    </row>
    <row r="9" spans="1:6" ht="75.75" customHeight="1">
      <c r="A9" s="302" t="s">
        <v>497</v>
      </c>
      <c r="B9" s="302"/>
      <c r="C9" s="302"/>
      <c r="D9" s="302"/>
      <c r="E9" s="302"/>
      <c r="F9" s="302"/>
    </row>
    <row r="10" spans="2:6" ht="22.5">
      <c r="B10" s="303"/>
      <c r="C10" s="303"/>
      <c r="D10" s="303"/>
      <c r="E10" s="303"/>
      <c r="F10" s="303"/>
    </row>
    <row r="11" spans="1:6" ht="30" customHeight="1">
      <c r="A11" s="348" t="s">
        <v>508</v>
      </c>
      <c r="B11" s="348"/>
      <c r="C11" s="348"/>
      <c r="D11" s="348"/>
      <c r="E11" s="348"/>
      <c r="F11" s="348"/>
    </row>
    <row r="12" spans="1:6" ht="18.75">
      <c r="A12" s="350" t="s">
        <v>0</v>
      </c>
      <c r="B12" s="247" t="s">
        <v>77</v>
      </c>
      <c r="C12" s="117" t="s">
        <v>2</v>
      </c>
      <c r="D12" s="247" t="s">
        <v>433</v>
      </c>
      <c r="E12" s="247" t="s">
        <v>119</v>
      </c>
      <c r="F12" s="228" t="s">
        <v>478</v>
      </c>
    </row>
    <row r="13" spans="1:6" ht="32.25" customHeight="1">
      <c r="A13" s="351"/>
      <c r="B13" s="340" t="s">
        <v>264</v>
      </c>
      <c r="C13" s="340"/>
      <c r="D13" s="340"/>
      <c r="E13" s="340"/>
      <c r="F13" s="340"/>
    </row>
    <row r="14" spans="1:9" ht="41.25" customHeight="1">
      <c r="A14" s="345">
        <v>1</v>
      </c>
      <c r="B14" s="353" t="s">
        <v>473</v>
      </c>
      <c r="C14" s="117" t="s">
        <v>447</v>
      </c>
      <c r="D14" s="235">
        <f>F14/1.2</f>
        <v>6.666666666666667</v>
      </c>
      <c r="E14" s="235">
        <f>F14-D14</f>
        <v>1.333333333333333</v>
      </c>
      <c r="F14" s="263">
        <v>8</v>
      </c>
      <c r="H14" s="277">
        <v>8</v>
      </c>
      <c r="I14" s="263">
        <v>6</v>
      </c>
    </row>
    <row r="15" spans="1:9" ht="41.25" customHeight="1">
      <c r="A15" s="346"/>
      <c r="B15" s="356"/>
      <c r="C15" s="203" t="s">
        <v>436</v>
      </c>
      <c r="D15" s="234">
        <f aca="true" t="shared" si="0" ref="D15:D36">F15/1.2</f>
        <v>20.833333333333336</v>
      </c>
      <c r="E15" s="234">
        <f aca="true" t="shared" si="1" ref="E15:E36">F15-D15</f>
        <v>4.166666666666664</v>
      </c>
      <c r="F15" s="263">
        <v>25</v>
      </c>
      <c r="H15" s="277">
        <v>25</v>
      </c>
      <c r="I15" s="263">
        <v>20</v>
      </c>
    </row>
    <row r="16" spans="1:9" ht="41.25" customHeight="1">
      <c r="A16" s="346"/>
      <c r="B16" s="356"/>
      <c r="C16" s="203" t="s">
        <v>434</v>
      </c>
      <c r="D16" s="234">
        <f t="shared" si="0"/>
        <v>33.333333333333336</v>
      </c>
      <c r="E16" s="234">
        <f t="shared" si="1"/>
        <v>6.666666666666664</v>
      </c>
      <c r="F16" s="263">
        <v>40</v>
      </c>
      <c r="H16" s="277">
        <v>38</v>
      </c>
      <c r="I16" s="263">
        <v>36</v>
      </c>
    </row>
    <row r="17" spans="1:9" ht="41.25" customHeight="1">
      <c r="A17" s="346"/>
      <c r="B17" s="356"/>
      <c r="C17" s="203" t="s">
        <v>449</v>
      </c>
      <c r="D17" s="234">
        <f t="shared" si="0"/>
        <v>37.5</v>
      </c>
      <c r="E17" s="234">
        <f t="shared" si="1"/>
        <v>7.5</v>
      </c>
      <c r="F17" s="263">
        <v>45</v>
      </c>
      <c r="I17" s="263">
        <v>40.5</v>
      </c>
    </row>
    <row r="18" spans="1:9" ht="41.25" customHeight="1">
      <c r="A18" s="347"/>
      <c r="B18" s="356"/>
      <c r="C18" s="203" t="s">
        <v>435</v>
      </c>
      <c r="D18" s="234">
        <f t="shared" si="0"/>
        <v>41.66666666666667</v>
      </c>
      <c r="E18" s="234">
        <f t="shared" si="1"/>
        <v>8.333333333333329</v>
      </c>
      <c r="F18" s="263">
        <v>50</v>
      </c>
      <c r="I18" s="263">
        <v>45</v>
      </c>
    </row>
    <row r="19" spans="1:9" ht="20.25" hidden="1">
      <c r="A19" s="250"/>
      <c r="B19" s="353" t="s">
        <v>448</v>
      </c>
      <c r="C19" s="117" t="s">
        <v>447</v>
      </c>
      <c r="D19" s="235">
        <f t="shared" si="0"/>
        <v>4.166666666666667</v>
      </c>
      <c r="E19" s="235">
        <f t="shared" si="1"/>
        <v>0.833333333333333</v>
      </c>
      <c r="F19" s="264">
        <v>5</v>
      </c>
      <c r="I19" s="264">
        <v>5</v>
      </c>
    </row>
    <row r="20" spans="1:9" ht="20.25" hidden="1">
      <c r="A20" s="250"/>
      <c r="B20" s="356"/>
      <c r="C20" s="203" t="s">
        <v>436</v>
      </c>
      <c r="D20" s="234">
        <f t="shared" si="0"/>
        <v>13.75</v>
      </c>
      <c r="E20" s="234">
        <f t="shared" si="1"/>
        <v>2.75</v>
      </c>
      <c r="F20" s="264">
        <v>16.5</v>
      </c>
      <c r="I20" s="264">
        <v>16.5</v>
      </c>
    </row>
    <row r="21" spans="1:9" ht="20.25" hidden="1">
      <c r="A21" s="250"/>
      <c r="B21" s="356"/>
      <c r="C21" s="203" t="s">
        <v>434</v>
      </c>
      <c r="D21" s="234">
        <f t="shared" si="0"/>
        <v>25</v>
      </c>
      <c r="E21" s="234">
        <f t="shared" si="1"/>
        <v>5</v>
      </c>
      <c r="F21" s="264">
        <v>30</v>
      </c>
      <c r="I21" s="264">
        <v>30</v>
      </c>
    </row>
    <row r="22" spans="1:9" ht="20.25" hidden="1">
      <c r="A22" s="250"/>
      <c r="B22" s="356"/>
      <c r="C22" s="203" t="s">
        <v>449</v>
      </c>
      <c r="D22" s="234">
        <f t="shared" si="0"/>
        <v>28.125</v>
      </c>
      <c r="E22" s="234">
        <f t="shared" si="1"/>
        <v>5.625</v>
      </c>
      <c r="F22" s="264">
        <v>33.75</v>
      </c>
      <c r="I22" s="264">
        <v>33.75</v>
      </c>
    </row>
    <row r="23" spans="1:9" ht="20.25" hidden="1">
      <c r="A23" s="250"/>
      <c r="B23" s="356"/>
      <c r="C23" s="203" t="s">
        <v>435</v>
      </c>
      <c r="D23" s="234">
        <f t="shared" si="0"/>
        <v>37.5</v>
      </c>
      <c r="E23" s="234">
        <f t="shared" si="1"/>
        <v>7.5</v>
      </c>
      <c r="F23" s="264">
        <v>45</v>
      </c>
      <c r="I23" s="264">
        <v>45</v>
      </c>
    </row>
    <row r="24" spans="1:9" ht="20.25">
      <c r="A24" s="345">
        <v>2</v>
      </c>
      <c r="B24" s="353" t="s">
        <v>458</v>
      </c>
      <c r="C24" s="117" t="s">
        <v>447</v>
      </c>
      <c r="D24" s="235">
        <f t="shared" si="0"/>
        <v>8.333333333333334</v>
      </c>
      <c r="E24" s="235">
        <f t="shared" si="1"/>
        <v>1.666666666666666</v>
      </c>
      <c r="F24" s="264">
        <v>10</v>
      </c>
      <c r="I24" s="264">
        <v>9</v>
      </c>
    </row>
    <row r="25" spans="1:9" ht="20.25">
      <c r="A25" s="346"/>
      <c r="B25" s="353"/>
      <c r="C25" s="203" t="s">
        <v>436</v>
      </c>
      <c r="D25" s="234">
        <f t="shared" si="0"/>
        <v>29.166666666666668</v>
      </c>
      <c r="E25" s="234">
        <f t="shared" si="1"/>
        <v>5.833333333333332</v>
      </c>
      <c r="F25" s="264">
        <v>35</v>
      </c>
      <c r="I25" s="264">
        <v>30</v>
      </c>
    </row>
    <row r="26" spans="1:9" ht="20.25">
      <c r="A26" s="347"/>
      <c r="B26" s="353"/>
      <c r="C26" s="203" t="s">
        <v>434</v>
      </c>
      <c r="D26" s="234">
        <f t="shared" si="0"/>
        <v>45.833333333333336</v>
      </c>
      <c r="E26" s="234">
        <f t="shared" si="1"/>
        <v>9.166666666666664</v>
      </c>
      <c r="F26" s="264">
        <v>55</v>
      </c>
      <c r="I26" s="264">
        <v>50</v>
      </c>
    </row>
    <row r="27" spans="1:9" ht="20.25" hidden="1">
      <c r="A27" s="250"/>
      <c r="B27" s="356" t="s">
        <v>312</v>
      </c>
      <c r="C27" s="117" t="s">
        <v>447</v>
      </c>
      <c r="D27" s="235">
        <f t="shared" si="0"/>
        <v>5</v>
      </c>
      <c r="E27" s="235">
        <f t="shared" si="1"/>
        <v>1</v>
      </c>
      <c r="F27" s="264">
        <v>6</v>
      </c>
      <c r="I27" s="264">
        <v>6</v>
      </c>
    </row>
    <row r="28" spans="1:9" ht="20.25" hidden="1">
      <c r="A28" s="250"/>
      <c r="B28" s="356"/>
      <c r="C28" s="203" t="s">
        <v>436</v>
      </c>
      <c r="D28" s="234">
        <f>F28/1.2</f>
        <v>15.833333333333334</v>
      </c>
      <c r="E28" s="234">
        <f>F28-D28</f>
        <v>3.166666666666666</v>
      </c>
      <c r="F28" s="264">
        <v>19</v>
      </c>
      <c r="I28" s="264">
        <v>19</v>
      </c>
    </row>
    <row r="29" spans="1:9" ht="20.25" hidden="1">
      <c r="A29" s="250"/>
      <c r="B29" s="356"/>
      <c r="C29" s="117" t="s">
        <v>434</v>
      </c>
      <c r="D29" s="235">
        <f t="shared" si="0"/>
        <v>33.333333333333336</v>
      </c>
      <c r="E29" s="235">
        <f t="shared" si="1"/>
        <v>6.666666666666664</v>
      </c>
      <c r="F29" s="264">
        <v>40</v>
      </c>
      <c r="I29" s="264">
        <v>40</v>
      </c>
    </row>
    <row r="30" spans="1:9" ht="20.25" hidden="1">
      <c r="A30" s="250"/>
      <c r="B30" s="356"/>
      <c r="C30" s="117" t="s">
        <v>450</v>
      </c>
      <c r="D30" s="235">
        <f t="shared" si="0"/>
        <v>37.5</v>
      </c>
      <c r="E30" s="235">
        <f t="shared" si="1"/>
        <v>7.5</v>
      </c>
      <c r="F30" s="264">
        <v>45</v>
      </c>
      <c r="I30" s="264">
        <v>45</v>
      </c>
    </row>
    <row r="31" spans="1:9" ht="20.25" hidden="1">
      <c r="A31" s="250"/>
      <c r="B31" s="356" t="s">
        <v>463</v>
      </c>
      <c r="C31" s="117" t="s">
        <v>447</v>
      </c>
      <c r="D31" s="235">
        <f>F31/1.2</f>
        <v>5</v>
      </c>
      <c r="E31" s="235">
        <f>F31-D31</f>
        <v>1</v>
      </c>
      <c r="F31" s="264">
        <v>6</v>
      </c>
      <c r="I31" s="264">
        <v>6</v>
      </c>
    </row>
    <row r="32" spans="1:9" ht="20.25" hidden="1">
      <c r="A32" s="250"/>
      <c r="B32" s="356"/>
      <c r="C32" s="117" t="s">
        <v>434</v>
      </c>
      <c r="D32" s="234">
        <f>F32/1.2</f>
        <v>33.333333333333336</v>
      </c>
      <c r="E32" s="234">
        <f>F32-D32</f>
        <v>6.666666666666664</v>
      </c>
      <c r="F32" s="264">
        <v>40</v>
      </c>
      <c r="I32" s="264">
        <v>40</v>
      </c>
    </row>
    <row r="33" spans="1:9" ht="20.25" hidden="1">
      <c r="A33" s="250"/>
      <c r="B33" s="356"/>
      <c r="C33" s="203" t="s">
        <v>435</v>
      </c>
      <c r="D33" s="235">
        <f>F33/1.2</f>
        <v>45.833333333333336</v>
      </c>
      <c r="E33" s="235">
        <f>F33-D33</f>
        <v>9.166666666666664</v>
      </c>
      <c r="F33" s="264">
        <v>55</v>
      </c>
      <c r="I33" s="264">
        <v>55</v>
      </c>
    </row>
    <row r="34" spans="1:9" ht="20.25" hidden="1">
      <c r="A34" s="250">
        <v>3</v>
      </c>
      <c r="B34" s="265" t="s">
        <v>366</v>
      </c>
      <c r="C34" s="117" t="s">
        <v>447</v>
      </c>
      <c r="D34" s="235">
        <f t="shared" si="0"/>
        <v>6.666666666666667</v>
      </c>
      <c r="E34" s="235">
        <f t="shared" si="1"/>
        <v>1.333333333333333</v>
      </c>
      <c r="F34" s="264">
        <v>8</v>
      </c>
      <c r="H34" s="277">
        <v>8</v>
      </c>
      <c r="I34" s="264">
        <v>6</v>
      </c>
    </row>
    <row r="35" spans="1:9" ht="20.25">
      <c r="A35" s="345">
        <v>3</v>
      </c>
      <c r="B35" s="354" t="s">
        <v>488</v>
      </c>
      <c r="C35" s="117" t="s">
        <v>447</v>
      </c>
      <c r="D35" s="235">
        <f t="shared" si="0"/>
        <v>5</v>
      </c>
      <c r="E35" s="235">
        <f t="shared" si="1"/>
        <v>1</v>
      </c>
      <c r="F35" s="264">
        <v>6</v>
      </c>
      <c r="H35" s="277">
        <v>6</v>
      </c>
      <c r="I35" s="264">
        <v>5</v>
      </c>
    </row>
    <row r="36" spans="1:9" ht="49.5" customHeight="1">
      <c r="A36" s="347"/>
      <c r="B36" s="355"/>
      <c r="C36" s="203" t="s">
        <v>434</v>
      </c>
      <c r="D36" s="234">
        <f t="shared" si="0"/>
        <v>30</v>
      </c>
      <c r="E36" s="234">
        <f t="shared" si="1"/>
        <v>6</v>
      </c>
      <c r="F36" s="264">
        <v>36</v>
      </c>
      <c r="H36" s="277">
        <v>36</v>
      </c>
      <c r="I36" s="264">
        <v>30</v>
      </c>
    </row>
    <row r="37" spans="1:6" ht="16.5" customHeight="1">
      <c r="A37" s="338" t="s">
        <v>106</v>
      </c>
      <c r="B37" s="338"/>
      <c r="C37" s="338"/>
      <c r="D37" s="338"/>
      <c r="E37" s="338"/>
      <c r="F37" s="338"/>
    </row>
    <row r="38" spans="1:6" ht="16.5" customHeight="1">
      <c r="A38" s="341" t="s">
        <v>352</v>
      </c>
      <c r="B38" s="341"/>
      <c r="C38" s="341"/>
      <c r="D38" s="341"/>
      <c r="E38" s="341"/>
      <c r="F38" s="341"/>
    </row>
    <row r="39" spans="1:6" ht="16.5" customHeight="1">
      <c r="A39" s="352" t="s">
        <v>479</v>
      </c>
      <c r="B39" s="352"/>
      <c r="C39" s="352"/>
      <c r="D39" s="352"/>
      <c r="E39" s="352"/>
      <c r="F39" s="352"/>
    </row>
    <row r="42" spans="2:6" ht="57" customHeight="1">
      <c r="B42" s="82"/>
      <c r="C42" s="83"/>
      <c r="D42" s="161"/>
      <c r="E42" s="161"/>
      <c r="F42" s="227"/>
    </row>
    <row r="43" spans="2:6" ht="20.25">
      <c r="B43" s="82" t="s">
        <v>259</v>
      </c>
      <c r="C43" s="83"/>
      <c r="D43" s="161"/>
      <c r="E43" s="161"/>
      <c r="F43" s="227" t="str">
        <f>'БАССЕЙН НОВЫЙ'!F44</f>
        <v>Н.В.Донова</v>
      </c>
    </row>
  </sheetData>
  <sheetProtection/>
  <mergeCells count="17">
    <mergeCell ref="A9:F9"/>
    <mergeCell ref="A37:F37"/>
    <mergeCell ref="A38:F38"/>
    <mergeCell ref="B10:F10"/>
    <mergeCell ref="B13:F13"/>
    <mergeCell ref="B14:B18"/>
    <mergeCell ref="B31:B33"/>
    <mergeCell ref="B24:B26"/>
    <mergeCell ref="A39:F39"/>
    <mergeCell ref="A12:A13"/>
    <mergeCell ref="A11:F11"/>
    <mergeCell ref="A14:A18"/>
    <mergeCell ref="A24:A26"/>
    <mergeCell ref="B35:B36"/>
    <mergeCell ref="A35:A36"/>
    <mergeCell ref="B19:B23"/>
    <mergeCell ref="B27:B3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1"/>
  <sheetViews>
    <sheetView zoomScale="60" zoomScaleNormal="60" zoomScaleSheetLayoutView="70" zoomScalePageLayoutView="0" workbookViewId="0" topLeftCell="A1">
      <selection activeCell="C32" sqref="C32"/>
    </sheetView>
  </sheetViews>
  <sheetFormatPr defaultColWidth="9.00390625" defaultRowHeight="12.75"/>
  <cols>
    <col min="2" max="2" width="49.125" style="0" customWidth="1"/>
    <col min="3" max="3" width="38.25390625" style="0" customWidth="1"/>
    <col min="4" max="5" width="26.00390625" style="0" hidden="1" customWidth="1"/>
    <col min="6" max="6" width="43.125" style="0" customWidth="1"/>
    <col min="7" max="8" width="0" style="0" hidden="1" customWidth="1"/>
    <col min="9" max="9" width="16.25390625" style="277" hidden="1" customWidth="1"/>
    <col min="10" max="10" width="19.375" style="0" hidden="1" customWidth="1"/>
  </cols>
  <sheetData>
    <row r="1" ht="18.75">
      <c r="F1" s="59" t="s">
        <v>467</v>
      </c>
    </row>
    <row r="2" ht="18.75">
      <c r="F2" s="59" t="s">
        <v>141</v>
      </c>
    </row>
    <row r="3" ht="18.75">
      <c r="F3" s="59" t="s">
        <v>140</v>
      </c>
    </row>
    <row r="4" ht="18.75">
      <c r="F4" s="293" t="s">
        <v>509</v>
      </c>
    </row>
    <row r="11" spans="1:6" ht="86.25" customHeight="1">
      <c r="A11" s="302" t="s">
        <v>498</v>
      </c>
      <c r="B11" s="302"/>
      <c r="C11" s="302"/>
      <c r="D11" s="302"/>
      <c r="E11" s="302"/>
      <c r="F11" s="302"/>
    </row>
    <row r="12" spans="2:6" ht="22.5">
      <c r="B12" s="303"/>
      <c r="C12" s="303"/>
      <c r="D12" s="303"/>
      <c r="E12" s="303"/>
      <c r="F12" s="303"/>
    </row>
    <row r="13" spans="1:6" ht="37.5" customHeight="1">
      <c r="A13" s="348" t="s">
        <v>508</v>
      </c>
      <c r="B13" s="348"/>
      <c r="C13" s="348"/>
      <c r="D13" s="348"/>
      <c r="E13" s="348"/>
      <c r="F13" s="348"/>
    </row>
    <row r="14" spans="1:6" ht="18.75">
      <c r="A14" s="350" t="s">
        <v>0</v>
      </c>
      <c r="B14" s="247" t="s">
        <v>77</v>
      </c>
      <c r="C14" s="247" t="s">
        <v>302</v>
      </c>
      <c r="D14" s="247" t="s">
        <v>433</v>
      </c>
      <c r="E14" s="247" t="s">
        <v>119</v>
      </c>
      <c r="F14" s="228" t="s">
        <v>478</v>
      </c>
    </row>
    <row r="15" spans="1:6" ht="29.25" customHeight="1">
      <c r="A15" s="351"/>
      <c r="B15" s="340" t="s">
        <v>346</v>
      </c>
      <c r="C15" s="340"/>
      <c r="D15" s="340"/>
      <c r="E15" s="340"/>
      <c r="F15" s="340"/>
    </row>
    <row r="16" spans="1:10" ht="20.25">
      <c r="A16" s="250">
        <v>1</v>
      </c>
      <c r="B16" s="248" t="s">
        <v>459</v>
      </c>
      <c r="C16" s="117" t="s">
        <v>165</v>
      </c>
      <c r="D16" s="165">
        <f>F16/1.2</f>
        <v>29.166666666666668</v>
      </c>
      <c r="E16" s="166">
        <f>F16-D16</f>
        <v>5.833333333333332</v>
      </c>
      <c r="F16" s="235">
        <v>35</v>
      </c>
      <c r="J16" s="235">
        <v>35</v>
      </c>
    </row>
    <row r="17" spans="1:10" ht="20.25">
      <c r="A17" s="250">
        <v>2</v>
      </c>
      <c r="B17" s="248" t="s">
        <v>486</v>
      </c>
      <c r="C17" s="117" t="s">
        <v>165</v>
      </c>
      <c r="D17" s="165">
        <f aca="true" t="shared" si="0" ref="D17:D28">F17/1.2</f>
        <v>5</v>
      </c>
      <c r="E17" s="166">
        <f aca="true" t="shared" si="1" ref="E17:E28">F17-D17</f>
        <v>1</v>
      </c>
      <c r="F17" s="235">
        <v>6</v>
      </c>
      <c r="J17" s="235">
        <v>5</v>
      </c>
    </row>
    <row r="18" spans="1:10" ht="20.25">
      <c r="A18" s="345">
        <v>3</v>
      </c>
      <c r="B18" s="339" t="s">
        <v>451</v>
      </c>
      <c r="C18" s="117" t="s">
        <v>165</v>
      </c>
      <c r="D18" s="165">
        <f t="shared" si="0"/>
        <v>5</v>
      </c>
      <c r="E18" s="166">
        <f t="shared" si="1"/>
        <v>1</v>
      </c>
      <c r="F18" s="235">
        <v>6</v>
      </c>
      <c r="J18" s="235">
        <v>5</v>
      </c>
    </row>
    <row r="19" spans="1:10" ht="20.25">
      <c r="A19" s="347"/>
      <c r="B19" s="339"/>
      <c r="C19" s="117" t="s">
        <v>107</v>
      </c>
      <c r="D19" s="165">
        <f t="shared" si="0"/>
        <v>7.5</v>
      </c>
      <c r="E19" s="166">
        <f t="shared" si="1"/>
        <v>1.5</v>
      </c>
      <c r="F19" s="235">
        <v>9</v>
      </c>
      <c r="J19" s="235">
        <v>8</v>
      </c>
    </row>
    <row r="20" spans="1:10" ht="20.25">
      <c r="A20" s="345">
        <v>4</v>
      </c>
      <c r="B20" s="339" t="s">
        <v>452</v>
      </c>
      <c r="C20" s="117" t="s">
        <v>108</v>
      </c>
      <c r="D20" s="165">
        <f t="shared" si="0"/>
        <v>4.166666666666667</v>
      </c>
      <c r="E20" s="166">
        <f t="shared" si="1"/>
        <v>0.833333333333333</v>
      </c>
      <c r="F20" s="235">
        <v>5</v>
      </c>
      <c r="J20" s="235">
        <v>4</v>
      </c>
    </row>
    <row r="21" spans="1:10" ht="20.25">
      <c r="A21" s="346"/>
      <c r="B21" s="339"/>
      <c r="C21" s="117" t="s">
        <v>165</v>
      </c>
      <c r="D21" s="165">
        <f t="shared" si="0"/>
        <v>5.833333333333334</v>
      </c>
      <c r="E21" s="166">
        <f t="shared" si="1"/>
        <v>1.166666666666666</v>
      </c>
      <c r="F21" s="235">
        <v>7</v>
      </c>
      <c r="J21" s="235">
        <v>6</v>
      </c>
    </row>
    <row r="22" spans="1:10" ht="20.25">
      <c r="A22" s="346"/>
      <c r="B22" s="339"/>
      <c r="C22" s="117" t="s">
        <v>107</v>
      </c>
      <c r="D22" s="165">
        <f t="shared" si="0"/>
        <v>10</v>
      </c>
      <c r="E22" s="166">
        <f t="shared" si="1"/>
        <v>2</v>
      </c>
      <c r="F22" s="235">
        <v>12</v>
      </c>
      <c r="J22" s="235">
        <v>10</v>
      </c>
    </row>
    <row r="23" spans="1:10" ht="20.25">
      <c r="A23" s="347"/>
      <c r="B23" s="339"/>
      <c r="C23" s="117" t="s">
        <v>109</v>
      </c>
      <c r="D23" s="165">
        <f t="shared" si="0"/>
        <v>12.5</v>
      </c>
      <c r="E23" s="166">
        <f t="shared" si="1"/>
        <v>2.5</v>
      </c>
      <c r="F23" s="235">
        <v>15</v>
      </c>
      <c r="J23" s="235">
        <v>13</v>
      </c>
    </row>
    <row r="24" spans="1:10" ht="20.25">
      <c r="A24" s="345">
        <v>5</v>
      </c>
      <c r="B24" s="339" t="s">
        <v>453</v>
      </c>
      <c r="C24" s="117" t="s">
        <v>447</v>
      </c>
      <c r="D24" s="165">
        <f t="shared" si="0"/>
        <v>4.166666666666667</v>
      </c>
      <c r="E24" s="166">
        <f t="shared" si="1"/>
        <v>0.833333333333333</v>
      </c>
      <c r="F24" s="235">
        <v>5</v>
      </c>
      <c r="I24" s="277">
        <v>6</v>
      </c>
      <c r="J24" s="235">
        <v>5</v>
      </c>
    </row>
    <row r="25" spans="1:10" ht="20.25">
      <c r="A25" s="347"/>
      <c r="B25" s="339"/>
      <c r="C25" s="203" t="s">
        <v>434</v>
      </c>
      <c r="D25" s="165">
        <f t="shared" si="0"/>
        <v>29.166666666666668</v>
      </c>
      <c r="E25" s="166">
        <f t="shared" si="1"/>
        <v>5.833333333333332</v>
      </c>
      <c r="F25" s="235">
        <v>35</v>
      </c>
      <c r="J25" s="235">
        <v>35</v>
      </c>
    </row>
    <row r="26" spans="1:10" ht="37.5">
      <c r="A26" s="250">
        <v>6</v>
      </c>
      <c r="B26" s="248" t="s">
        <v>454</v>
      </c>
      <c r="C26" s="117" t="s">
        <v>165</v>
      </c>
      <c r="D26" s="165">
        <f t="shared" si="0"/>
        <v>29.166666666666668</v>
      </c>
      <c r="E26" s="166">
        <f t="shared" si="1"/>
        <v>5.833333333333332</v>
      </c>
      <c r="F26" s="235">
        <v>35</v>
      </c>
      <c r="J26" s="235">
        <v>35</v>
      </c>
    </row>
    <row r="27" spans="1:10" ht="20.25">
      <c r="A27" s="250">
        <v>7</v>
      </c>
      <c r="B27" s="248" t="s">
        <v>455</v>
      </c>
      <c r="C27" s="203" t="s">
        <v>457</v>
      </c>
      <c r="D27" s="165">
        <f t="shared" si="0"/>
        <v>0.8333333333333334</v>
      </c>
      <c r="E27" s="166">
        <f t="shared" si="1"/>
        <v>0.16666666666666663</v>
      </c>
      <c r="F27" s="235">
        <v>1</v>
      </c>
      <c r="J27" s="235">
        <v>1</v>
      </c>
    </row>
    <row r="28" spans="1:10" ht="37.5">
      <c r="A28" s="250">
        <v>8</v>
      </c>
      <c r="B28" s="248" t="s">
        <v>456</v>
      </c>
      <c r="C28" s="117" t="s">
        <v>165</v>
      </c>
      <c r="D28" s="165">
        <f t="shared" si="0"/>
        <v>8.333333333333334</v>
      </c>
      <c r="E28" s="166">
        <f t="shared" si="1"/>
        <v>1.666666666666666</v>
      </c>
      <c r="F28" s="235">
        <v>10</v>
      </c>
      <c r="J28" s="235">
        <v>10</v>
      </c>
    </row>
    <row r="29" spans="1:10" ht="20.25" hidden="1">
      <c r="A29" s="250"/>
      <c r="B29" s="339" t="s">
        <v>472</v>
      </c>
      <c r="C29" s="260" t="s">
        <v>469</v>
      </c>
      <c r="D29" s="167">
        <f aca="true" t="shared" si="2" ref="D29:D35">F29/1.2</f>
        <v>6.666666666666667</v>
      </c>
      <c r="E29" s="261">
        <f aca="true" t="shared" si="3" ref="E29:E35">F29-D29</f>
        <v>1.333333333333333</v>
      </c>
      <c r="F29" s="262">
        <v>8</v>
      </c>
      <c r="J29" s="262">
        <v>8</v>
      </c>
    </row>
    <row r="30" spans="1:10" ht="37.5" hidden="1">
      <c r="A30" s="250"/>
      <c r="B30" s="339"/>
      <c r="C30" s="228" t="s">
        <v>471</v>
      </c>
      <c r="D30" s="165">
        <f t="shared" si="2"/>
        <v>4.166666666666667</v>
      </c>
      <c r="E30" s="166">
        <f t="shared" si="3"/>
        <v>0.833333333333333</v>
      </c>
      <c r="F30" s="259">
        <v>5</v>
      </c>
      <c r="J30" s="259">
        <v>5</v>
      </c>
    </row>
    <row r="31" spans="1:10" ht="20.25" hidden="1">
      <c r="A31" s="250"/>
      <c r="B31" s="339"/>
      <c r="C31" s="228" t="s">
        <v>470</v>
      </c>
      <c r="D31" s="165">
        <f t="shared" si="2"/>
        <v>2.5</v>
      </c>
      <c r="E31" s="166">
        <f t="shared" si="3"/>
        <v>0.5</v>
      </c>
      <c r="F31" s="259">
        <v>3</v>
      </c>
      <c r="J31" s="259">
        <v>3</v>
      </c>
    </row>
    <row r="32" spans="1:10" ht="20.25">
      <c r="A32" s="345">
        <v>9</v>
      </c>
      <c r="B32" s="339" t="s">
        <v>474</v>
      </c>
      <c r="C32" s="117" t="s">
        <v>447</v>
      </c>
      <c r="D32" s="165">
        <f t="shared" si="2"/>
        <v>4.166666666666667</v>
      </c>
      <c r="E32" s="166">
        <f t="shared" si="3"/>
        <v>0.833333333333333</v>
      </c>
      <c r="F32" s="235">
        <v>5</v>
      </c>
      <c r="J32" s="235">
        <v>5</v>
      </c>
    </row>
    <row r="33" spans="1:10" ht="20.25">
      <c r="A33" s="347"/>
      <c r="B33" s="339"/>
      <c r="C33" s="203" t="s">
        <v>434</v>
      </c>
      <c r="D33" s="165">
        <f t="shared" si="2"/>
        <v>33.333333333333336</v>
      </c>
      <c r="E33" s="166">
        <f t="shared" si="3"/>
        <v>6.666666666666664</v>
      </c>
      <c r="F33" s="235">
        <v>40</v>
      </c>
      <c r="J33" s="235">
        <v>40</v>
      </c>
    </row>
    <row r="34" spans="1:10" ht="20.25">
      <c r="A34" s="250">
        <v>10</v>
      </c>
      <c r="B34" s="248" t="s">
        <v>475</v>
      </c>
      <c r="C34" s="117" t="s">
        <v>435</v>
      </c>
      <c r="D34" s="165">
        <f t="shared" si="2"/>
        <v>45.833333333333336</v>
      </c>
      <c r="E34" s="166">
        <f t="shared" si="3"/>
        <v>9.166666666666664</v>
      </c>
      <c r="F34" s="235">
        <v>55</v>
      </c>
      <c r="J34" s="235">
        <v>55</v>
      </c>
    </row>
    <row r="35" spans="1:10" ht="37.5">
      <c r="A35" s="250">
        <v>11</v>
      </c>
      <c r="B35" s="248" t="s">
        <v>476</v>
      </c>
      <c r="C35" s="117" t="s">
        <v>447</v>
      </c>
      <c r="D35" s="165">
        <f t="shared" si="2"/>
        <v>16.666666666666668</v>
      </c>
      <c r="E35" s="166">
        <f t="shared" si="3"/>
        <v>3.333333333333332</v>
      </c>
      <c r="F35" s="235">
        <v>20</v>
      </c>
      <c r="J35" s="235">
        <v>20</v>
      </c>
    </row>
    <row r="36" spans="2:6" ht="20.25" hidden="1">
      <c r="B36" s="357" t="s">
        <v>472</v>
      </c>
      <c r="C36" s="255" t="s">
        <v>469</v>
      </c>
      <c r="D36" s="256">
        <f>F36/1.2</f>
        <v>7.5</v>
      </c>
      <c r="E36" s="257">
        <f>F36-D36</f>
        <v>1.5</v>
      </c>
      <c r="F36" s="258">
        <f>SUM(F37:F38)</f>
        <v>9</v>
      </c>
    </row>
    <row r="37" spans="2:6" ht="37.5" hidden="1">
      <c r="B37" s="358"/>
      <c r="C37" s="228" t="s">
        <v>471</v>
      </c>
      <c r="D37" s="165">
        <f>F37/1.2</f>
        <v>4.583333333333334</v>
      </c>
      <c r="E37" s="166">
        <f>F37-D37</f>
        <v>0.9166666666666661</v>
      </c>
      <c r="F37" s="230">
        <v>5.5</v>
      </c>
    </row>
    <row r="38" spans="2:6" ht="21" hidden="1" thickBot="1">
      <c r="B38" s="359"/>
      <c r="C38" s="229" t="s">
        <v>470</v>
      </c>
      <c r="D38" s="232">
        <f>F38/1.2</f>
        <v>2.916666666666667</v>
      </c>
      <c r="E38" s="233">
        <f>F38-D38</f>
        <v>0.583333333333333</v>
      </c>
      <c r="F38" s="231">
        <v>3.5</v>
      </c>
    </row>
    <row r="39" spans="1:6" ht="16.5" customHeight="1">
      <c r="A39" s="341" t="s">
        <v>106</v>
      </c>
      <c r="B39" s="341"/>
      <c r="C39" s="341"/>
      <c r="D39" s="341"/>
      <c r="E39" s="341"/>
      <c r="F39" s="341"/>
    </row>
    <row r="40" spans="1:6" ht="16.5" customHeight="1">
      <c r="A40" s="341" t="s">
        <v>352</v>
      </c>
      <c r="B40" s="341"/>
      <c r="C40" s="341"/>
      <c r="D40" s="341"/>
      <c r="E40" s="341"/>
      <c r="F40" s="341"/>
    </row>
    <row r="41" spans="1:6" ht="16.5" customHeight="1">
      <c r="A41" s="341" t="s">
        <v>479</v>
      </c>
      <c r="B41" s="341"/>
      <c r="C41" s="341"/>
      <c r="D41" s="341"/>
      <c r="E41" s="341"/>
      <c r="F41" s="341"/>
    </row>
    <row r="42" spans="1:6" ht="16.5" customHeight="1">
      <c r="A42" s="337" t="s">
        <v>487</v>
      </c>
      <c r="B42" s="337"/>
      <c r="C42" s="337"/>
      <c r="D42" s="337"/>
      <c r="E42" s="337"/>
      <c r="F42" s="337"/>
    </row>
    <row r="49" spans="2:6" ht="20.25">
      <c r="B49" s="82"/>
      <c r="C49" s="83"/>
      <c r="D49" s="161"/>
      <c r="E49" s="161"/>
      <c r="F49" s="227"/>
    </row>
    <row r="50" spans="2:6" ht="38.25" customHeight="1">
      <c r="B50" s="82"/>
      <c r="C50" s="83"/>
      <c r="D50" s="161"/>
      <c r="E50" s="161"/>
      <c r="F50" s="227"/>
    </row>
    <row r="51" spans="2:6" ht="20.25">
      <c r="B51" s="82" t="s">
        <v>259</v>
      </c>
      <c r="C51" s="83"/>
      <c r="D51" s="161"/>
      <c r="E51" s="161"/>
      <c r="F51" s="227" t="str">
        <f>'БАССЕЙН НОВЫЙ'!F44</f>
        <v>Н.В.Донова</v>
      </c>
    </row>
  </sheetData>
  <sheetProtection/>
  <mergeCells count="19">
    <mergeCell ref="B29:B31"/>
    <mergeCell ref="A32:A33"/>
    <mergeCell ref="B24:B25"/>
    <mergeCell ref="A11:F11"/>
    <mergeCell ref="A13:F13"/>
    <mergeCell ref="B12:F12"/>
    <mergeCell ref="B15:F15"/>
    <mergeCell ref="B18:B19"/>
    <mergeCell ref="B20:B23"/>
    <mergeCell ref="A42:F42"/>
    <mergeCell ref="A41:F41"/>
    <mergeCell ref="A14:A15"/>
    <mergeCell ref="A18:A19"/>
    <mergeCell ref="A20:A23"/>
    <mergeCell ref="A24:A25"/>
    <mergeCell ref="B36:B38"/>
    <mergeCell ref="A39:F39"/>
    <mergeCell ref="A40:F40"/>
    <mergeCell ref="B32:B3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95" zoomScaleSheetLayoutView="95" workbookViewId="0" topLeftCell="A1">
      <selection activeCell="B20" sqref="B20"/>
    </sheetView>
  </sheetViews>
  <sheetFormatPr defaultColWidth="7.875" defaultRowHeight="12.75"/>
  <cols>
    <col min="1" max="1" width="5.125" style="2" customWidth="1"/>
    <col min="2" max="2" width="69.625" style="4" customWidth="1"/>
    <col min="3" max="3" width="12.125" style="4" customWidth="1"/>
    <col min="4" max="4" width="21.125" style="2" customWidth="1"/>
    <col min="5" max="5" width="0.2421875" style="4" customWidth="1"/>
    <col min="6" max="6" width="0.37109375" style="4" hidden="1" customWidth="1"/>
    <col min="7" max="7" width="7.875" style="4" customWidth="1"/>
    <col min="8" max="8" width="0" style="4" hidden="1" customWidth="1"/>
    <col min="9" max="9" width="18.75390625" style="273" hidden="1" customWidth="1"/>
    <col min="10" max="16384" width="7.875" style="4" customWidth="1"/>
  </cols>
  <sheetData>
    <row r="1" spans="1:3" ht="15">
      <c r="A1" s="12"/>
      <c r="B1" s="3"/>
      <c r="C1" s="243" t="s">
        <v>129</v>
      </c>
    </row>
    <row r="2" spans="1:3" ht="15">
      <c r="A2" s="12"/>
      <c r="B2" s="3"/>
      <c r="C2" s="243" t="s">
        <v>139</v>
      </c>
    </row>
    <row r="3" spans="1:3" ht="15">
      <c r="A3" s="12"/>
      <c r="B3" s="3"/>
      <c r="C3" s="243" t="s">
        <v>140</v>
      </c>
    </row>
    <row r="4" spans="1:3" ht="15">
      <c r="A4" s="12"/>
      <c r="B4" s="3"/>
      <c r="C4" s="289" t="s">
        <v>507</v>
      </c>
    </row>
    <row r="5" spans="1:5" ht="15">
      <c r="A5" s="12"/>
      <c r="B5" s="3"/>
      <c r="C5" s="3"/>
      <c r="D5" s="12"/>
      <c r="E5" s="3"/>
    </row>
    <row r="6" spans="1:5" ht="15">
      <c r="A6" s="12"/>
      <c r="B6" s="5"/>
      <c r="C6" s="6"/>
      <c r="D6" s="6"/>
      <c r="E6" s="3"/>
    </row>
    <row r="7" spans="1:5" ht="56.25" customHeight="1">
      <c r="A7" s="299" t="s">
        <v>489</v>
      </c>
      <c r="B7" s="299"/>
      <c r="C7" s="299"/>
      <c r="D7" s="299"/>
      <c r="E7" s="3"/>
    </row>
    <row r="8" spans="1:5" ht="20.25">
      <c r="A8" s="12"/>
      <c r="B8" s="297"/>
      <c r="C8" s="297"/>
      <c r="D8" s="297"/>
      <c r="E8" s="3"/>
    </row>
    <row r="9" spans="1:5" ht="27" customHeight="1">
      <c r="A9" s="300" t="s">
        <v>504</v>
      </c>
      <c r="B9" s="300"/>
      <c r="C9" s="300"/>
      <c r="D9" s="300"/>
      <c r="E9" s="3"/>
    </row>
    <row r="10" spans="1:5" ht="65.25" customHeight="1">
      <c r="A10" s="104" t="s">
        <v>0</v>
      </c>
      <c r="B10" s="85" t="s">
        <v>3</v>
      </c>
      <c r="C10" s="104" t="s">
        <v>70</v>
      </c>
      <c r="D10" s="85" t="s">
        <v>478</v>
      </c>
      <c r="E10" s="3"/>
    </row>
    <row r="11" spans="1:9" ht="30.75" customHeight="1">
      <c r="A11" s="69" t="s">
        <v>4</v>
      </c>
      <c r="B11" s="70" t="s">
        <v>5</v>
      </c>
      <c r="C11" s="103" t="s">
        <v>6</v>
      </c>
      <c r="D11" s="133">
        <f>I11*$H$11</f>
        <v>2.162</v>
      </c>
      <c r="E11" s="133">
        <v>1.81</v>
      </c>
      <c r="F11" s="4">
        <v>1.037</v>
      </c>
      <c r="G11" s="268"/>
      <c r="H11" s="4">
        <v>1.15</v>
      </c>
      <c r="I11" s="273">
        <v>1.88</v>
      </c>
    </row>
    <row r="12" spans="1:9" ht="32.25" customHeight="1">
      <c r="A12" s="55" t="s">
        <v>7</v>
      </c>
      <c r="B12" s="70" t="s">
        <v>8</v>
      </c>
      <c r="C12" s="103" t="s">
        <v>6</v>
      </c>
      <c r="D12" s="133">
        <f aca="true" t="shared" si="0" ref="D12:D35">I12*$H$11</f>
        <v>2.162</v>
      </c>
      <c r="E12" s="133">
        <v>1.81</v>
      </c>
      <c r="G12" s="268"/>
      <c r="I12" s="273">
        <v>1.88</v>
      </c>
    </row>
    <row r="13" spans="1:9" ht="21" customHeight="1">
      <c r="A13" s="55" t="s">
        <v>9</v>
      </c>
      <c r="B13" s="70" t="s">
        <v>10</v>
      </c>
      <c r="C13" s="103" t="s">
        <v>6</v>
      </c>
      <c r="D13" s="133">
        <f t="shared" si="0"/>
        <v>2.162</v>
      </c>
      <c r="E13" s="133">
        <v>1.81</v>
      </c>
      <c r="G13" s="268"/>
      <c r="I13" s="273">
        <v>1.88</v>
      </c>
    </row>
    <row r="14" spans="1:9" ht="46.5" customHeight="1">
      <c r="A14" s="55" t="s">
        <v>11</v>
      </c>
      <c r="B14" s="70" t="s">
        <v>12</v>
      </c>
      <c r="C14" s="103" t="s">
        <v>6</v>
      </c>
      <c r="D14" s="133">
        <f t="shared" si="0"/>
        <v>3.2775</v>
      </c>
      <c r="E14" s="133">
        <v>2.75</v>
      </c>
      <c r="G14" s="268"/>
      <c r="I14" s="273">
        <v>2.85</v>
      </c>
    </row>
    <row r="15" spans="1:9" ht="22.5" customHeight="1">
      <c r="A15" s="55" t="s">
        <v>13</v>
      </c>
      <c r="B15" s="70" t="s">
        <v>14</v>
      </c>
      <c r="C15" s="103" t="s">
        <v>6</v>
      </c>
      <c r="D15" s="133">
        <f t="shared" si="0"/>
        <v>3.2775</v>
      </c>
      <c r="E15" s="133">
        <v>2.75</v>
      </c>
      <c r="G15" s="268"/>
      <c r="I15" s="273">
        <v>2.85</v>
      </c>
    </row>
    <row r="16" spans="1:9" ht="29.25" customHeight="1">
      <c r="A16" s="55" t="s">
        <v>15</v>
      </c>
      <c r="B16" s="70" t="s">
        <v>16</v>
      </c>
      <c r="C16" s="103" t="s">
        <v>6</v>
      </c>
      <c r="D16" s="133">
        <f t="shared" si="0"/>
        <v>4.3355</v>
      </c>
      <c r="E16" s="133">
        <v>3.64</v>
      </c>
      <c r="G16" s="268"/>
      <c r="I16" s="273">
        <v>3.77</v>
      </c>
    </row>
    <row r="17" spans="1:9" ht="38.25" customHeight="1">
      <c r="A17" s="55" t="s">
        <v>17</v>
      </c>
      <c r="B17" s="70" t="s">
        <v>18</v>
      </c>
      <c r="C17" s="103" t="s">
        <v>6</v>
      </c>
      <c r="D17" s="133">
        <f t="shared" si="0"/>
        <v>2.162</v>
      </c>
      <c r="E17" s="133">
        <v>1.81</v>
      </c>
      <c r="G17" s="268"/>
      <c r="I17" s="273">
        <v>1.88</v>
      </c>
    </row>
    <row r="18" spans="1:9" ht="28.5" customHeight="1">
      <c r="A18" s="55" t="s">
        <v>19</v>
      </c>
      <c r="B18" s="70" t="s">
        <v>20</v>
      </c>
      <c r="C18" s="103" t="s">
        <v>6</v>
      </c>
      <c r="D18" s="133">
        <f t="shared" si="0"/>
        <v>2.162</v>
      </c>
      <c r="E18" s="133">
        <v>1.81</v>
      </c>
      <c r="G18" s="268"/>
      <c r="I18" s="273">
        <v>1.88</v>
      </c>
    </row>
    <row r="19" spans="1:9" ht="31.5" customHeight="1">
      <c r="A19" s="55" t="s">
        <v>21</v>
      </c>
      <c r="B19" s="70" t="s">
        <v>22</v>
      </c>
      <c r="C19" s="103" t="s">
        <v>6</v>
      </c>
      <c r="D19" s="133">
        <f t="shared" si="0"/>
        <v>2.162</v>
      </c>
      <c r="E19" s="133">
        <v>1.81</v>
      </c>
      <c r="G19" s="268"/>
      <c r="I19" s="273">
        <v>1.88</v>
      </c>
    </row>
    <row r="20" spans="1:9" s="3" customFormat="1" ht="27.75" customHeight="1">
      <c r="A20" s="55" t="s">
        <v>23</v>
      </c>
      <c r="B20" s="70" t="s">
        <v>24</v>
      </c>
      <c r="C20" s="103" t="s">
        <v>6</v>
      </c>
      <c r="D20" s="133">
        <f t="shared" si="0"/>
        <v>2.162</v>
      </c>
      <c r="E20" s="133">
        <v>1.81</v>
      </c>
      <c r="F20" s="4"/>
      <c r="G20" s="268"/>
      <c r="I20" s="274">
        <v>1.88</v>
      </c>
    </row>
    <row r="21" spans="1:9" ht="57.75" customHeight="1">
      <c r="A21" s="55" t="s">
        <v>25</v>
      </c>
      <c r="B21" s="70" t="s">
        <v>26</v>
      </c>
      <c r="C21" s="103" t="s">
        <v>6</v>
      </c>
      <c r="D21" s="133">
        <f t="shared" si="0"/>
        <v>5.451</v>
      </c>
      <c r="E21" s="133">
        <v>4.57</v>
      </c>
      <c r="G21" s="268"/>
      <c r="I21" s="273">
        <v>4.74</v>
      </c>
    </row>
    <row r="22" spans="1:9" ht="45">
      <c r="A22" s="55" t="s">
        <v>27</v>
      </c>
      <c r="B22" s="70" t="s">
        <v>28</v>
      </c>
      <c r="C22" s="103" t="s">
        <v>6</v>
      </c>
      <c r="D22" s="133">
        <f t="shared" si="0"/>
        <v>3.2775</v>
      </c>
      <c r="E22" s="133">
        <v>2.74</v>
      </c>
      <c r="G22" s="268"/>
      <c r="I22" s="273">
        <v>2.85</v>
      </c>
    </row>
    <row r="23" spans="1:9" ht="27" customHeight="1">
      <c r="A23" s="55" t="s">
        <v>29</v>
      </c>
      <c r="B23" s="70" t="s">
        <v>30</v>
      </c>
      <c r="C23" s="103" t="s">
        <v>6</v>
      </c>
      <c r="D23" s="133">
        <f t="shared" si="0"/>
        <v>2.162</v>
      </c>
      <c r="E23" s="133">
        <v>1.77</v>
      </c>
      <c r="G23" s="268"/>
      <c r="I23" s="273">
        <v>1.88</v>
      </c>
    </row>
    <row r="24" spans="1:9" ht="30">
      <c r="A24" s="55" t="s">
        <v>31</v>
      </c>
      <c r="B24" s="70" t="s">
        <v>32</v>
      </c>
      <c r="C24" s="103" t="s">
        <v>6</v>
      </c>
      <c r="D24" s="133">
        <f t="shared" si="0"/>
        <v>2.162</v>
      </c>
      <c r="E24" s="133">
        <v>1.81</v>
      </c>
      <c r="G24" s="268"/>
      <c r="I24" s="273">
        <v>1.88</v>
      </c>
    </row>
    <row r="25" spans="1:9" ht="30" customHeight="1">
      <c r="A25" s="55" t="s">
        <v>33</v>
      </c>
      <c r="B25" s="70" t="s">
        <v>34</v>
      </c>
      <c r="C25" s="103" t="s">
        <v>6</v>
      </c>
      <c r="D25" s="133">
        <f t="shared" si="0"/>
        <v>3.2775</v>
      </c>
      <c r="E25" s="133">
        <v>2.75</v>
      </c>
      <c r="G25" s="268"/>
      <c r="I25" s="273">
        <v>2.85</v>
      </c>
    </row>
    <row r="26" spans="1:9" ht="30">
      <c r="A26" s="55" t="s">
        <v>35</v>
      </c>
      <c r="B26" s="70" t="s">
        <v>36</v>
      </c>
      <c r="C26" s="103" t="s">
        <v>6</v>
      </c>
      <c r="D26" s="133">
        <f t="shared" si="0"/>
        <v>4.3355</v>
      </c>
      <c r="E26" s="133">
        <v>3.64</v>
      </c>
      <c r="G26" s="268"/>
      <c r="I26" s="273">
        <v>3.77</v>
      </c>
    </row>
    <row r="27" spans="1:9" ht="45">
      <c r="A27" s="55" t="s">
        <v>37</v>
      </c>
      <c r="B27" s="70" t="s">
        <v>38</v>
      </c>
      <c r="C27" s="103" t="s">
        <v>6</v>
      </c>
      <c r="D27" s="133">
        <f t="shared" si="0"/>
        <v>4.3355</v>
      </c>
      <c r="E27" s="133">
        <v>3.64</v>
      </c>
      <c r="G27" s="268"/>
      <c r="I27" s="273">
        <v>3.77</v>
      </c>
    </row>
    <row r="28" spans="1:9" ht="28.5" customHeight="1">
      <c r="A28" s="55" t="s">
        <v>39</v>
      </c>
      <c r="B28" s="70" t="s">
        <v>40</v>
      </c>
      <c r="C28" s="103" t="s">
        <v>6</v>
      </c>
      <c r="D28" s="133">
        <f t="shared" si="0"/>
        <v>4.749499999999999</v>
      </c>
      <c r="E28" s="133">
        <v>3.98</v>
      </c>
      <c r="G28" s="268"/>
      <c r="I28" s="273">
        <v>4.13</v>
      </c>
    </row>
    <row r="29" spans="1:9" ht="45">
      <c r="A29" s="55" t="s">
        <v>41</v>
      </c>
      <c r="B29" s="70" t="s">
        <v>42</v>
      </c>
      <c r="C29" s="103" t="s">
        <v>6</v>
      </c>
      <c r="D29" s="133">
        <f t="shared" si="0"/>
        <v>5.451</v>
      </c>
      <c r="E29" s="133">
        <v>4.57</v>
      </c>
      <c r="G29" s="268"/>
      <c r="I29" s="273">
        <v>4.74</v>
      </c>
    </row>
    <row r="30" spans="1:9" ht="21" customHeight="1">
      <c r="A30" s="55" t="s">
        <v>43</v>
      </c>
      <c r="B30" s="71" t="s">
        <v>44</v>
      </c>
      <c r="C30" s="103" t="s">
        <v>6</v>
      </c>
      <c r="D30" s="133">
        <f t="shared" si="0"/>
        <v>3.2775</v>
      </c>
      <c r="E30" s="133">
        <v>2.74</v>
      </c>
      <c r="G30" s="268"/>
      <c r="I30" s="273">
        <v>2.85</v>
      </c>
    </row>
    <row r="31" spans="1:9" ht="30">
      <c r="A31" s="55" t="s">
        <v>45</v>
      </c>
      <c r="B31" s="70" t="s">
        <v>46</v>
      </c>
      <c r="C31" s="103" t="s">
        <v>6</v>
      </c>
      <c r="D31" s="133">
        <f t="shared" si="0"/>
        <v>4.3355</v>
      </c>
      <c r="E31" s="133">
        <v>3.64</v>
      </c>
      <c r="G31" s="268"/>
      <c r="I31" s="273">
        <v>3.77</v>
      </c>
    </row>
    <row r="32" spans="1:9" ht="30">
      <c r="A32" s="55" t="s">
        <v>47</v>
      </c>
      <c r="B32" s="70" t="s">
        <v>48</v>
      </c>
      <c r="C32" s="103" t="s">
        <v>6</v>
      </c>
      <c r="D32" s="133">
        <f t="shared" si="0"/>
        <v>2.162</v>
      </c>
      <c r="E32" s="133">
        <v>1.81</v>
      </c>
      <c r="G32" s="268"/>
      <c r="I32" s="273">
        <v>1.88</v>
      </c>
    </row>
    <row r="33" spans="1:9" ht="33.75" customHeight="1">
      <c r="A33" s="55" t="s">
        <v>49</v>
      </c>
      <c r="B33" s="70" t="s">
        <v>50</v>
      </c>
      <c r="C33" s="103" t="s">
        <v>6</v>
      </c>
      <c r="D33" s="133">
        <f t="shared" si="0"/>
        <v>2.162</v>
      </c>
      <c r="E33" s="133">
        <v>1.81</v>
      </c>
      <c r="G33" s="268"/>
      <c r="I33" s="273">
        <v>1.88</v>
      </c>
    </row>
    <row r="34" spans="1:9" ht="44.25" customHeight="1">
      <c r="A34" s="55" t="s">
        <v>51</v>
      </c>
      <c r="B34" s="70" t="s">
        <v>52</v>
      </c>
      <c r="C34" s="103" t="s">
        <v>6</v>
      </c>
      <c r="D34" s="133">
        <f t="shared" si="0"/>
        <v>2.162</v>
      </c>
      <c r="E34" s="133">
        <v>1.81</v>
      </c>
      <c r="G34" s="268"/>
      <c r="I34" s="273">
        <v>1.88</v>
      </c>
    </row>
    <row r="35" spans="1:9" ht="15.75">
      <c r="A35" s="55" t="s">
        <v>53</v>
      </c>
      <c r="B35" s="71" t="s">
        <v>54</v>
      </c>
      <c r="C35" s="103" t="s">
        <v>6</v>
      </c>
      <c r="D35" s="133">
        <f t="shared" si="0"/>
        <v>2.162</v>
      </c>
      <c r="E35" s="133">
        <v>1.81</v>
      </c>
      <c r="G35" s="268"/>
      <c r="I35" s="273">
        <v>1.88</v>
      </c>
    </row>
    <row r="36" spans="1:5" ht="41.25" customHeight="1">
      <c r="A36" s="298" t="s">
        <v>131</v>
      </c>
      <c r="B36" s="298"/>
      <c r="C36" s="298"/>
      <c r="D36" s="298"/>
      <c r="E36" s="3"/>
    </row>
    <row r="37" spans="1:5" ht="15">
      <c r="A37" s="12"/>
      <c r="B37" s="3"/>
      <c r="C37" s="3"/>
      <c r="D37" s="12"/>
      <c r="E37" s="3"/>
    </row>
    <row r="38" spans="1:5" ht="15">
      <c r="A38" s="12"/>
      <c r="B38" s="3"/>
      <c r="C38" s="3"/>
      <c r="D38" s="12"/>
      <c r="E38" s="3"/>
    </row>
    <row r="39" spans="1:5" ht="15">
      <c r="A39" s="12"/>
      <c r="B39" s="3"/>
      <c r="C39" s="3"/>
      <c r="D39" s="12"/>
      <c r="E39" s="3"/>
    </row>
    <row r="40" spans="1:5" ht="15">
      <c r="A40" s="12"/>
      <c r="B40" s="3"/>
      <c r="C40" s="3"/>
      <c r="D40" s="12"/>
      <c r="E40" s="3"/>
    </row>
    <row r="41" spans="1:5" ht="15">
      <c r="A41" s="12"/>
      <c r="B41" s="3"/>
      <c r="C41" s="3"/>
      <c r="D41" s="12"/>
      <c r="E41" s="3"/>
    </row>
    <row r="42" spans="1:5" ht="18.75">
      <c r="A42" s="12"/>
      <c r="B42" s="61"/>
      <c r="C42" s="30"/>
      <c r="D42" s="92"/>
      <c r="E42" s="3"/>
    </row>
    <row r="43" spans="1:5" ht="18.75">
      <c r="A43" s="12"/>
      <c r="B43" s="91" t="s">
        <v>122</v>
      </c>
      <c r="C43" s="30"/>
      <c r="D43" s="92" t="str">
        <f>Физиолечение!D22</f>
        <v>Н.В.Донова</v>
      </c>
      <c r="E43" s="3"/>
    </row>
    <row r="44" spans="1:5" ht="18.75">
      <c r="A44" s="12"/>
      <c r="B44" s="61"/>
      <c r="C44" s="30"/>
      <c r="D44" s="61"/>
      <c r="E44" s="3"/>
    </row>
    <row r="48" spans="1:4" ht="15">
      <c r="A48" s="4"/>
      <c r="D48" s="4"/>
    </row>
  </sheetData>
  <sheetProtection/>
  <mergeCells count="4">
    <mergeCell ref="B8:D8"/>
    <mergeCell ref="A36:D36"/>
    <mergeCell ref="A7:D7"/>
    <mergeCell ref="A9:D9"/>
  </mergeCells>
  <printOptions horizont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0" zoomScaleSheetLayoutView="70" workbookViewId="0" topLeftCell="A1">
      <selection activeCell="A12" sqref="A12"/>
    </sheetView>
  </sheetViews>
  <sheetFormatPr defaultColWidth="7.875" defaultRowHeight="12.75"/>
  <cols>
    <col min="1" max="1" width="5.125" style="2" customWidth="1"/>
    <col min="2" max="2" width="69.625" style="4" customWidth="1"/>
    <col min="3" max="3" width="10.25390625" style="4" customWidth="1"/>
    <col min="4" max="4" width="20.375" style="2" customWidth="1"/>
    <col min="5" max="5" width="11.75390625" style="4" customWidth="1"/>
    <col min="6" max="16384" width="7.875" style="4" customWidth="1"/>
  </cols>
  <sheetData>
    <row r="1" spans="1:3" ht="18.75">
      <c r="A1" s="12"/>
      <c r="B1" s="3"/>
      <c r="C1" s="67" t="s">
        <v>129</v>
      </c>
    </row>
    <row r="2" spans="1:3" ht="18.75">
      <c r="A2" s="12"/>
      <c r="B2" s="3"/>
      <c r="C2" s="67" t="s">
        <v>139</v>
      </c>
    </row>
    <row r="3" spans="1:3" ht="18.75">
      <c r="A3" s="12"/>
      <c r="B3" s="3"/>
      <c r="C3" s="67" t="s">
        <v>140</v>
      </c>
    </row>
    <row r="4" spans="1:3" ht="18.75">
      <c r="A4" s="12"/>
      <c r="B4" s="3"/>
      <c r="C4" s="60" t="s">
        <v>153</v>
      </c>
    </row>
    <row r="5" spans="1:5" ht="15">
      <c r="A5" s="12"/>
      <c r="B5" s="3"/>
      <c r="C5" s="3"/>
      <c r="D5" s="12"/>
      <c r="E5" s="3"/>
    </row>
    <row r="6" spans="1:5" ht="15">
      <c r="A6" s="12"/>
      <c r="B6" s="5"/>
      <c r="C6" s="6"/>
      <c r="D6" s="6"/>
      <c r="E6" s="3"/>
    </row>
    <row r="7" spans="1:5" ht="20.25">
      <c r="A7" s="12"/>
      <c r="B7" s="297" t="s">
        <v>125</v>
      </c>
      <c r="C7" s="297"/>
      <c r="D7" s="297"/>
      <c r="E7" s="3"/>
    </row>
    <row r="8" spans="1:5" ht="20.25">
      <c r="A8" s="12"/>
      <c r="B8" s="297" t="s">
        <v>126</v>
      </c>
      <c r="C8" s="297"/>
      <c r="D8" s="297"/>
      <c r="E8" s="3"/>
    </row>
    <row r="9" spans="1:5" ht="20.25">
      <c r="A9" s="12"/>
      <c r="B9" s="301" t="s">
        <v>152</v>
      </c>
      <c r="C9" s="301"/>
      <c r="D9" s="301"/>
      <c r="E9" s="3"/>
    </row>
    <row r="10" spans="1:5" ht="15">
      <c r="A10" s="12"/>
      <c r="B10" s="5"/>
      <c r="C10" s="6"/>
      <c r="D10" s="6"/>
      <c r="E10" s="3"/>
    </row>
    <row r="11" spans="1:5" ht="65.25" customHeight="1">
      <c r="A11" s="104" t="s">
        <v>0</v>
      </c>
      <c r="B11" s="85" t="s">
        <v>3</v>
      </c>
      <c r="C11" s="104" t="s">
        <v>70</v>
      </c>
      <c r="D11" s="85" t="s">
        <v>130</v>
      </c>
      <c r="E11" s="3"/>
    </row>
    <row r="12" spans="1:5" ht="30.75" customHeight="1">
      <c r="A12" s="69" t="s">
        <v>4</v>
      </c>
      <c r="B12" s="70" t="s">
        <v>5</v>
      </c>
      <c r="C12" s="56" t="s">
        <v>6</v>
      </c>
      <c r="D12" s="72">
        <v>1.71</v>
      </c>
      <c r="E12" s="68"/>
    </row>
    <row r="13" spans="1:5" ht="32.25" customHeight="1">
      <c r="A13" s="55" t="s">
        <v>7</v>
      </c>
      <c r="B13" s="70" t="s">
        <v>8</v>
      </c>
      <c r="C13" s="56" t="s">
        <v>6</v>
      </c>
      <c r="D13" s="72">
        <v>1.71</v>
      </c>
      <c r="E13" s="3"/>
    </row>
    <row r="14" spans="1:5" ht="21" customHeight="1">
      <c r="A14" s="55" t="s">
        <v>9</v>
      </c>
      <c r="B14" s="70" t="s">
        <v>10</v>
      </c>
      <c r="C14" s="56" t="s">
        <v>6</v>
      </c>
      <c r="D14" s="72">
        <v>1.71</v>
      </c>
      <c r="E14" s="3"/>
    </row>
    <row r="15" spans="1:5" ht="46.5" customHeight="1">
      <c r="A15" s="55" t="s">
        <v>11</v>
      </c>
      <c r="B15" s="70" t="s">
        <v>12</v>
      </c>
      <c r="C15" s="56" t="s">
        <v>6</v>
      </c>
      <c r="D15" s="72">
        <v>2.58</v>
      </c>
      <c r="E15" s="3"/>
    </row>
    <row r="16" spans="1:5" ht="22.5" customHeight="1">
      <c r="A16" s="55" t="s">
        <v>13</v>
      </c>
      <c r="B16" s="70" t="s">
        <v>14</v>
      </c>
      <c r="C16" s="56" t="s">
        <v>6</v>
      </c>
      <c r="D16" s="72">
        <v>2.58</v>
      </c>
      <c r="E16" s="3"/>
    </row>
    <row r="17" spans="1:5" ht="29.25" customHeight="1">
      <c r="A17" s="55" t="s">
        <v>15</v>
      </c>
      <c r="B17" s="70" t="s">
        <v>16</v>
      </c>
      <c r="C17" s="56" t="s">
        <v>6</v>
      </c>
      <c r="D17" s="72">
        <v>3.42</v>
      </c>
      <c r="E17" s="3"/>
    </row>
    <row r="18" spans="1:5" ht="38.25" customHeight="1">
      <c r="A18" s="55" t="s">
        <v>17</v>
      </c>
      <c r="B18" s="70" t="s">
        <v>18</v>
      </c>
      <c r="C18" s="56" t="s">
        <v>6</v>
      </c>
      <c r="D18" s="72">
        <v>1.71</v>
      </c>
      <c r="E18" s="3"/>
    </row>
    <row r="19" spans="1:5" ht="28.5" customHeight="1">
      <c r="A19" s="55" t="s">
        <v>19</v>
      </c>
      <c r="B19" s="70" t="s">
        <v>20</v>
      </c>
      <c r="C19" s="56" t="s">
        <v>6</v>
      </c>
      <c r="D19" s="72">
        <v>1.71</v>
      </c>
      <c r="E19" s="3"/>
    </row>
    <row r="20" spans="1:5" ht="31.5" customHeight="1">
      <c r="A20" s="55" t="s">
        <v>21</v>
      </c>
      <c r="B20" s="70" t="s">
        <v>22</v>
      </c>
      <c r="C20" s="56" t="s">
        <v>6</v>
      </c>
      <c r="D20" s="72">
        <v>1.71</v>
      </c>
      <c r="E20" s="3"/>
    </row>
    <row r="21" spans="1:7" s="3" customFormat="1" ht="27.75" customHeight="1">
      <c r="A21" s="55" t="s">
        <v>23</v>
      </c>
      <c r="B21" s="70" t="s">
        <v>24</v>
      </c>
      <c r="C21" s="56" t="s">
        <v>6</v>
      </c>
      <c r="D21" s="72">
        <v>1.71</v>
      </c>
      <c r="F21" s="4"/>
      <c r="G21" s="4"/>
    </row>
    <row r="22" spans="1:5" ht="57.75" customHeight="1">
      <c r="A22" s="55" t="s">
        <v>25</v>
      </c>
      <c r="B22" s="70" t="s">
        <v>26</v>
      </c>
      <c r="C22" s="56" t="s">
        <v>6</v>
      </c>
      <c r="D22" s="72">
        <v>4.29</v>
      </c>
      <c r="E22" s="3"/>
    </row>
    <row r="23" spans="1:5" ht="58.5" customHeight="1">
      <c r="A23" s="55" t="s">
        <v>27</v>
      </c>
      <c r="B23" s="70" t="s">
        <v>28</v>
      </c>
      <c r="C23" s="56" t="s">
        <v>6</v>
      </c>
      <c r="D23" s="72">
        <v>2.58</v>
      </c>
      <c r="E23" s="3"/>
    </row>
    <row r="24" spans="1:5" ht="27" customHeight="1">
      <c r="A24" s="55" t="s">
        <v>29</v>
      </c>
      <c r="B24" s="70" t="s">
        <v>30</v>
      </c>
      <c r="C24" s="56" t="s">
        <v>6</v>
      </c>
      <c r="D24" s="72">
        <v>1.67</v>
      </c>
      <c r="E24" s="3"/>
    </row>
    <row r="25" spans="1:5" ht="47.25" customHeight="1">
      <c r="A25" s="55" t="s">
        <v>31</v>
      </c>
      <c r="B25" s="70" t="s">
        <v>32</v>
      </c>
      <c r="C25" s="56" t="s">
        <v>6</v>
      </c>
      <c r="D25" s="72">
        <v>1.71</v>
      </c>
      <c r="E25" s="3"/>
    </row>
    <row r="26" spans="1:5" ht="30" customHeight="1">
      <c r="A26" s="55" t="s">
        <v>33</v>
      </c>
      <c r="B26" s="70" t="s">
        <v>34</v>
      </c>
      <c r="C26" s="56" t="s">
        <v>6</v>
      </c>
      <c r="D26" s="72">
        <v>2.58</v>
      </c>
      <c r="E26" s="3"/>
    </row>
    <row r="27" spans="1:5" ht="45" customHeight="1">
      <c r="A27" s="55" t="s">
        <v>35</v>
      </c>
      <c r="B27" s="70" t="s">
        <v>36</v>
      </c>
      <c r="C27" s="56" t="s">
        <v>6</v>
      </c>
      <c r="D27" s="72">
        <v>3.43</v>
      </c>
      <c r="E27" s="3"/>
    </row>
    <row r="28" spans="1:5" ht="65.25" customHeight="1">
      <c r="A28" s="55" t="s">
        <v>37</v>
      </c>
      <c r="B28" s="70" t="s">
        <v>38</v>
      </c>
      <c r="C28" s="56" t="s">
        <v>6</v>
      </c>
      <c r="D28" s="72">
        <v>3.43</v>
      </c>
      <c r="E28" s="3"/>
    </row>
    <row r="29" spans="1:5" ht="28.5" customHeight="1">
      <c r="A29" s="55" t="s">
        <v>39</v>
      </c>
      <c r="B29" s="70" t="s">
        <v>40</v>
      </c>
      <c r="C29" s="56" t="s">
        <v>6</v>
      </c>
      <c r="D29" s="72">
        <v>3.75</v>
      </c>
      <c r="E29" s="3"/>
    </row>
    <row r="30" spans="1:5" ht="57.75" customHeight="1">
      <c r="A30" s="55" t="s">
        <v>41</v>
      </c>
      <c r="B30" s="70" t="s">
        <v>42</v>
      </c>
      <c r="C30" s="56" t="s">
        <v>6</v>
      </c>
      <c r="D30" s="72">
        <v>4.29</v>
      </c>
      <c r="E30" s="3"/>
    </row>
    <row r="31" spans="1:5" ht="21" customHeight="1">
      <c r="A31" s="55" t="s">
        <v>43</v>
      </c>
      <c r="B31" s="71" t="s">
        <v>44</v>
      </c>
      <c r="C31" s="56" t="s">
        <v>6</v>
      </c>
      <c r="D31" s="72">
        <v>2.58</v>
      </c>
      <c r="E31" s="3"/>
    </row>
    <row r="32" spans="1:5" ht="45.75" customHeight="1">
      <c r="A32" s="55" t="s">
        <v>45</v>
      </c>
      <c r="B32" s="70" t="s">
        <v>46</v>
      </c>
      <c r="C32" s="56" t="s">
        <v>6</v>
      </c>
      <c r="D32" s="72">
        <v>3.42</v>
      </c>
      <c r="E32" s="3"/>
    </row>
    <row r="33" spans="1:5" ht="48.75" customHeight="1">
      <c r="A33" s="55" t="s">
        <v>47</v>
      </c>
      <c r="B33" s="70" t="s">
        <v>48</v>
      </c>
      <c r="C33" s="56" t="s">
        <v>6</v>
      </c>
      <c r="D33" s="72">
        <v>1.71</v>
      </c>
      <c r="E33" s="3"/>
    </row>
    <row r="34" spans="1:5" ht="33.75" customHeight="1">
      <c r="A34" s="55" t="s">
        <v>49</v>
      </c>
      <c r="B34" s="70" t="s">
        <v>50</v>
      </c>
      <c r="C34" s="56" t="s">
        <v>6</v>
      </c>
      <c r="D34" s="72">
        <v>1.71</v>
      </c>
      <c r="E34" s="3"/>
    </row>
    <row r="35" spans="1:5" ht="44.25" customHeight="1">
      <c r="A35" s="55" t="s">
        <v>51</v>
      </c>
      <c r="B35" s="70" t="s">
        <v>52</v>
      </c>
      <c r="C35" s="56" t="s">
        <v>6</v>
      </c>
      <c r="D35" s="72">
        <v>1.71</v>
      </c>
      <c r="E35" s="3"/>
    </row>
    <row r="36" spans="1:5" ht="22.5" customHeight="1">
      <c r="A36" s="55" t="s">
        <v>53</v>
      </c>
      <c r="B36" s="71" t="s">
        <v>54</v>
      </c>
      <c r="C36" s="56" t="s">
        <v>6</v>
      </c>
      <c r="D36" s="72">
        <v>1.71</v>
      </c>
      <c r="E36" s="3"/>
    </row>
    <row r="37" spans="1:5" ht="31.5" customHeight="1">
      <c r="A37" s="55" t="s">
        <v>55</v>
      </c>
      <c r="B37" s="70" t="s">
        <v>56</v>
      </c>
      <c r="C37" s="56" t="s">
        <v>6</v>
      </c>
      <c r="D37" s="72">
        <v>5.14</v>
      </c>
      <c r="E37" s="3"/>
    </row>
    <row r="38" spans="1:5" ht="41.25" customHeight="1">
      <c r="A38" s="298" t="s">
        <v>131</v>
      </c>
      <c r="B38" s="298"/>
      <c r="C38" s="298"/>
      <c r="D38" s="298"/>
      <c r="E38" s="3"/>
    </row>
    <row r="39" spans="1:5" ht="15">
      <c r="A39" s="12"/>
      <c r="B39" s="3"/>
      <c r="C39" s="3"/>
      <c r="D39" s="12"/>
      <c r="E39" s="3"/>
    </row>
    <row r="40" spans="1:5" ht="15">
      <c r="A40" s="12"/>
      <c r="B40" s="3"/>
      <c r="C40" s="3"/>
      <c r="D40" s="12"/>
      <c r="E40" s="3"/>
    </row>
    <row r="41" spans="1:5" ht="15">
      <c r="A41" s="12"/>
      <c r="B41" s="3"/>
      <c r="C41" s="3"/>
      <c r="D41" s="12"/>
      <c r="E41" s="3"/>
    </row>
    <row r="42" spans="1:5" ht="15">
      <c r="A42" s="12"/>
      <c r="B42" s="3"/>
      <c r="C42" s="3"/>
      <c r="D42" s="12"/>
      <c r="E42" s="3"/>
    </row>
    <row r="43" spans="1:5" ht="15">
      <c r="A43" s="12"/>
      <c r="B43" s="3"/>
      <c r="C43" s="3"/>
      <c r="D43" s="12"/>
      <c r="E43" s="3"/>
    </row>
    <row r="44" spans="1:5" ht="18.75">
      <c r="A44" s="12"/>
      <c r="B44" s="61" t="s">
        <v>120</v>
      </c>
      <c r="C44" s="30"/>
      <c r="D44" s="92" t="s">
        <v>121</v>
      </c>
      <c r="E44" s="3"/>
    </row>
    <row r="45" spans="1:5" ht="101.25" customHeight="1">
      <c r="A45" s="12"/>
      <c r="B45" s="91" t="s">
        <v>122</v>
      </c>
      <c r="C45" s="30"/>
      <c r="D45" s="92" t="s">
        <v>123</v>
      </c>
      <c r="E45" s="3"/>
    </row>
    <row r="46" spans="1:5" ht="63.75" customHeight="1">
      <c r="A46" s="12"/>
      <c r="B46" s="61"/>
      <c r="C46" s="30"/>
      <c r="D46" s="61"/>
      <c r="E46" s="3"/>
    </row>
    <row r="47" spans="1:5" ht="18.75">
      <c r="A47" s="12"/>
      <c r="B47" s="61" t="s">
        <v>124</v>
      </c>
      <c r="C47" s="30"/>
      <c r="D47" s="61"/>
      <c r="E47" s="3"/>
    </row>
    <row r="51" spans="1:4" ht="15">
      <c r="A51" s="4"/>
      <c r="D51" s="4"/>
    </row>
  </sheetData>
  <sheetProtection/>
  <mergeCells count="4">
    <mergeCell ref="A38:D38"/>
    <mergeCell ref="B7:D7"/>
    <mergeCell ref="B8:D8"/>
    <mergeCell ref="B9:D9"/>
  </mergeCells>
  <printOptions horizontalCentered="1"/>
  <pageMargins left="0" right="0" top="0" bottom="0" header="0" footer="0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60" zoomScaleNormal="75" zoomScalePageLayoutView="0" workbookViewId="0" topLeftCell="A1">
      <selection activeCell="B11" sqref="B11:D11"/>
    </sheetView>
  </sheetViews>
  <sheetFormatPr defaultColWidth="7.875" defaultRowHeight="12.75"/>
  <cols>
    <col min="1" max="1" width="7.125" style="2" customWidth="1"/>
    <col min="2" max="2" width="54.375" style="4" customWidth="1"/>
    <col min="3" max="3" width="17.125" style="4" customWidth="1"/>
    <col min="4" max="4" width="25.875" style="2" customWidth="1"/>
    <col min="5" max="6" width="7.875" style="4" customWidth="1"/>
    <col min="7" max="16384" width="7.875" style="4" customWidth="1"/>
  </cols>
  <sheetData>
    <row r="1" spans="2:3" ht="18.75">
      <c r="B1" s="3"/>
      <c r="C1" s="59" t="s">
        <v>132</v>
      </c>
    </row>
    <row r="2" ht="16.5" customHeight="1">
      <c r="C2" s="59" t="s">
        <v>141</v>
      </c>
    </row>
    <row r="3" ht="16.5" customHeight="1">
      <c r="C3" s="59" t="s">
        <v>140</v>
      </c>
    </row>
    <row r="4" ht="19.5" customHeight="1">
      <c r="C4" s="60" t="s">
        <v>506</v>
      </c>
    </row>
    <row r="5" ht="17.25" customHeight="1"/>
    <row r="6" ht="21.75" customHeight="1"/>
    <row r="7" ht="21.75" customHeight="1"/>
    <row r="8" ht="21.75" customHeight="1"/>
    <row r="9" spans="1:4" ht="74.25" customHeight="1">
      <c r="A9" s="302" t="s">
        <v>490</v>
      </c>
      <c r="B9" s="302"/>
      <c r="C9" s="302"/>
      <c r="D9" s="302"/>
    </row>
    <row r="10" spans="2:5" ht="21.75" customHeight="1">
      <c r="B10" s="303"/>
      <c r="C10" s="303"/>
      <c r="D10" s="303"/>
      <c r="E10" s="37"/>
    </row>
    <row r="11" spans="2:5" ht="27.75" customHeight="1">
      <c r="B11" s="304" t="s">
        <v>505</v>
      </c>
      <c r="C11" s="304"/>
      <c r="D11" s="304"/>
      <c r="E11" s="37"/>
    </row>
    <row r="12" spans="1:4" ht="82.5" customHeight="1">
      <c r="A12" s="105" t="s">
        <v>0</v>
      </c>
      <c r="B12" s="105" t="s">
        <v>3</v>
      </c>
      <c r="C12" s="105" t="s">
        <v>2</v>
      </c>
      <c r="D12" s="90" t="s">
        <v>130</v>
      </c>
    </row>
    <row r="13" spans="1:4" ht="33" customHeight="1">
      <c r="A13" s="306" t="s">
        <v>104</v>
      </c>
      <c r="B13" s="306"/>
      <c r="C13" s="306"/>
      <c r="D13" s="306"/>
    </row>
    <row r="14" spans="1:6" ht="44.25" customHeight="1">
      <c r="A14" s="41" t="s">
        <v>57</v>
      </c>
      <c r="B14" s="38" t="s">
        <v>102</v>
      </c>
      <c r="C14" s="245" t="s">
        <v>6</v>
      </c>
      <c r="D14" s="73">
        <f>ROUND(E14*$F$14,2)</f>
        <v>4.61</v>
      </c>
      <c r="E14" s="73">
        <v>4.56</v>
      </c>
      <c r="F14" s="4">
        <v>1.011</v>
      </c>
    </row>
    <row r="15" spans="1:4" ht="44.25" customHeight="1">
      <c r="A15" s="306" t="s">
        <v>105</v>
      </c>
      <c r="B15" s="306"/>
      <c r="C15" s="306"/>
      <c r="D15" s="306"/>
    </row>
    <row r="16" spans="1:7" ht="44.25" customHeight="1">
      <c r="A16" s="42" t="s">
        <v>58</v>
      </c>
      <c r="B16" s="43" t="s">
        <v>103</v>
      </c>
      <c r="C16" s="155" t="s">
        <v>6</v>
      </c>
      <c r="D16" s="73">
        <f>ROUND(E16*$F$14,2)</f>
        <v>5.62</v>
      </c>
      <c r="E16" s="73">
        <v>5.56</v>
      </c>
      <c r="G16" s="4">
        <v>5.46</v>
      </c>
    </row>
    <row r="17" spans="1:4" ht="55.5" customHeight="1">
      <c r="A17" s="306" t="s">
        <v>225</v>
      </c>
      <c r="B17" s="306"/>
      <c r="C17" s="306"/>
      <c r="D17" s="306"/>
    </row>
    <row r="18" spans="1:5" ht="44.25" customHeight="1">
      <c r="A18" s="146" t="s">
        <v>59</v>
      </c>
      <c r="B18" s="147" t="s">
        <v>224</v>
      </c>
      <c r="C18" s="246" t="s">
        <v>6</v>
      </c>
      <c r="D18" s="73">
        <f>ROUND(E18*$F$14,2)</f>
        <v>5.14</v>
      </c>
      <c r="E18" s="73">
        <v>5.08</v>
      </c>
    </row>
    <row r="19" spans="1:4" ht="44.25" customHeight="1">
      <c r="A19" s="305" t="s">
        <v>131</v>
      </c>
      <c r="B19" s="305"/>
      <c r="C19" s="305"/>
      <c r="D19" s="305"/>
    </row>
    <row r="20" ht="16.5" customHeight="1">
      <c r="A20" s="24"/>
    </row>
    <row r="21" spans="1:4" ht="16.5" customHeight="1">
      <c r="A21" s="54"/>
      <c r="B21" s="93"/>
      <c r="C21" s="54"/>
      <c r="D21" s="54"/>
    </row>
    <row r="22" spans="1:4" ht="16.5" customHeight="1">
      <c r="A22" s="54" t="s">
        <v>122</v>
      </c>
      <c r="B22" s="93"/>
      <c r="C22" s="54"/>
      <c r="D22" s="54" t="s">
        <v>477</v>
      </c>
    </row>
    <row r="23" spans="1:5" s="2" customFormat="1" ht="16.5" customHeight="1">
      <c r="A23" s="51"/>
      <c r="B23" s="52"/>
      <c r="C23" s="51"/>
      <c r="D23" s="53"/>
      <c r="E23" s="4"/>
    </row>
  </sheetData>
  <sheetProtection/>
  <mergeCells count="7">
    <mergeCell ref="A9:D9"/>
    <mergeCell ref="B10:D10"/>
    <mergeCell ref="B11:D11"/>
    <mergeCell ref="A19:D19"/>
    <mergeCell ref="A15:D15"/>
    <mergeCell ref="A13:D13"/>
    <mergeCell ref="A17:D17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55" zoomScaleNormal="10" zoomScaleSheetLayoutView="55" zoomScalePageLayoutView="0" workbookViewId="0" topLeftCell="A1">
      <selection activeCell="C4" sqref="C4"/>
    </sheetView>
  </sheetViews>
  <sheetFormatPr defaultColWidth="7.875" defaultRowHeight="12.75"/>
  <cols>
    <col min="1" max="1" width="5.25390625" style="2" customWidth="1"/>
    <col min="2" max="2" width="78.25390625" style="4" customWidth="1"/>
    <col min="3" max="3" width="21.125" style="4" customWidth="1"/>
    <col min="4" max="4" width="28.125" style="2" hidden="1" customWidth="1"/>
    <col min="5" max="5" width="28.25390625" style="2" hidden="1" customWidth="1"/>
    <col min="6" max="6" width="29.875" style="4" customWidth="1"/>
    <col min="7" max="7" width="6.00390625" style="4" customWidth="1"/>
    <col min="8" max="8" width="7.875" style="4" customWidth="1"/>
    <col min="9" max="9" width="15.75390625" style="269" customWidth="1"/>
    <col min="10" max="10" width="7.875" style="269" customWidth="1"/>
    <col min="11" max="11" width="22.75390625" style="269" customWidth="1"/>
    <col min="12" max="16384" width="7.875" style="4" customWidth="1"/>
  </cols>
  <sheetData>
    <row r="1" spans="2:6" ht="20.25">
      <c r="B1" s="3"/>
      <c r="C1" s="62" t="s">
        <v>134</v>
      </c>
      <c r="F1" s="2"/>
    </row>
    <row r="2" spans="3:6" ht="21.75" customHeight="1">
      <c r="C2" s="62" t="s">
        <v>139</v>
      </c>
      <c r="F2" s="2"/>
    </row>
    <row r="3" spans="3:6" ht="21.75" customHeight="1">
      <c r="C3" s="62" t="s">
        <v>140</v>
      </c>
      <c r="F3" s="2"/>
    </row>
    <row r="4" spans="3:6" ht="19.5" customHeight="1">
      <c r="C4" s="290" t="s">
        <v>507</v>
      </c>
      <c r="F4" s="2"/>
    </row>
    <row r="5" ht="17.25" customHeight="1">
      <c r="F5" s="33"/>
    </row>
    <row r="6" ht="20.25">
      <c r="F6" s="33"/>
    </row>
    <row r="7" spans="2:6" ht="21.75" customHeight="1">
      <c r="B7" s="5"/>
      <c r="C7" s="6"/>
      <c r="D7" s="6"/>
      <c r="E7" s="4"/>
      <c r="F7" s="33"/>
    </row>
    <row r="8" spans="2:6" ht="21.75" customHeight="1">
      <c r="B8" s="5"/>
      <c r="C8" s="6"/>
      <c r="D8" s="6"/>
      <c r="E8" s="32"/>
      <c r="F8" s="33"/>
    </row>
    <row r="9" spans="2:6" ht="21.75" customHeight="1">
      <c r="B9" s="303"/>
      <c r="C9" s="303"/>
      <c r="D9" s="303"/>
      <c r="E9" s="303"/>
      <c r="F9" s="303"/>
    </row>
    <row r="10" spans="1:6" ht="82.5" customHeight="1">
      <c r="A10" s="314" t="s">
        <v>491</v>
      </c>
      <c r="B10" s="314"/>
      <c r="C10" s="314"/>
      <c r="D10" s="314"/>
      <c r="E10" s="314"/>
      <c r="F10" s="314"/>
    </row>
    <row r="11" spans="2:6" ht="33" customHeight="1">
      <c r="B11" s="308"/>
      <c r="C11" s="308"/>
      <c r="D11" s="308"/>
      <c r="E11" s="308"/>
      <c r="F11" s="308"/>
    </row>
    <row r="12" spans="1:6" ht="28.5" customHeight="1">
      <c r="A12" s="7"/>
      <c r="B12" s="304" t="s">
        <v>504</v>
      </c>
      <c r="C12" s="304"/>
      <c r="D12" s="304"/>
      <c r="E12" s="304"/>
      <c r="F12" s="304"/>
    </row>
    <row r="13" spans="1:6" ht="51" customHeight="1">
      <c r="A13" s="106" t="s">
        <v>0</v>
      </c>
      <c r="B13" s="106" t="s">
        <v>3</v>
      </c>
      <c r="C13" s="106" t="s">
        <v>2</v>
      </c>
      <c r="D13" s="87" t="s">
        <v>136</v>
      </c>
      <c r="E13" s="87" t="s">
        <v>119</v>
      </c>
      <c r="F13" s="85" t="s">
        <v>478</v>
      </c>
    </row>
    <row r="14" spans="1:13" ht="28.5" customHeight="1">
      <c r="A14" s="311" t="s">
        <v>63</v>
      </c>
      <c r="B14" s="312"/>
      <c r="C14" s="312"/>
      <c r="D14" s="312"/>
      <c r="E14" s="312"/>
      <c r="F14" s="313"/>
      <c r="L14" s="94"/>
      <c r="M14" s="94"/>
    </row>
    <row r="15" spans="1:13" ht="28.5" customHeight="1">
      <c r="A15" s="222">
        <v>1</v>
      </c>
      <c r="B15" s="97" t="s">
        <v>421</v>
      </c>
      <c r="C15" s="85" t="s">
        <v>6</v>
      </c>
      <c r="D15" s="224">
        <f aca="true" t="shared" si="0" ref="D15:D23">F15-E15</f>
        <v>15</v>
      </c>
      <c r="E15" s="224">
        <f aca="true" t="shared" si="1" ref="E15:E23">F15-F15/120%</f>
        <v>3</v>
      </c>
      <c r="F15" s="224">
        <v>18</v>
      </c>
      <c r="K15" s="269">
        <v>15</v>
      </c>
      <c r="L15" s="94"/>
      <c r="M15" s="94"/>
    </row>
    <row r="16" spans="1:13" ht="28.5" customHeight="1">
      <c r="A16" s="222">
        <v>2</v>
      </c>
      <c r="B16" s="97" t="s">
        <v>407</v>
      </c>
      <c r="C16" s="85" t="s">
        <v>6</v>
      </c>
      <c r="D16" s="224">
        <f t="shared" si="0"/>
        <v>25</v>
      </c>
      <c r="E16" s="224">
        <f t="shared" si="1"/>
        <v>5</v>
      </c>
      <c r="F16" s="224">
        <v>30</v>
      </c>
      <c r="K16" s="269">
        <v>28</v>
      </c>
      <c r="L16" s="94"/>
      <c r="M16" s="94"/>
    </row>
    <row r="17" spans="1:13" ht="28.5" customHeight="1">
      <c r="A17" s="222">
        <v>3</v>
      </c>
      <c r="B17" s="97" t="s">
        <v>406</v>
      </c>
      <c r="C17" s="85" t="s">
        <v>6</v>
      </c>
      <c r="D17" s="224">
        <f t="shared" si="0"/>
        <v>23.333333333333336</v>
      </c>
      <c r="E17" s="224">
        <f t="shared" si="1"/>
        <v>4.666666666666664</v>
      </c>
      <c r="F17" s="224">
        <v>28</v>
      </c>
      <c r="K17" s="269">
        <v>26</v>
      </c>
      <c r="L17" s="94"/>
      <c r="M17" s="94"/>
    </row>
    <row r="18" spans="1:13" ht="47.25" customHeight="1">
      <c r="A18" s="222">
        <v>4</v>
      </c>
      <c r="B18" s="97" t="s">
        <v>423</v>
      </c>
      <c r="C18" s="85" t="s">
        <v>6</v>
      </c>
      <c r="D18" s="224">
        <f t="shared" si="0"/>
        <v>22.5</v>
      </c>
      <c r="E18" s="224">
        <f t="shared" si="1"/>
        <v>4.5</v>
      </c>
      <c r="F18" s="224">
        <v>27</v>
      </c>
      <c r="K18" s="269">
        <v>25</v>
      </c>
      <c r="L18" s="94"/>
      <c r="M18" s="94"/>
    </row>
    <row r="19" spans="1:13" ht="51.75" customHeight="1">
      <c r="A19" s="222">
        <v>5</v>
      </c>
      <c r="B19" s="97" t="s">
        <v>424</v>
      </c>
      <c r="C19" s="85" t="s">
        <v>6</v>
      </c>
      <c r="D19" s="224">
        <f t="shared" si="0"/>
        <v>20.833333333333336</v>
      </c>
      <c r="E19" s="224">
        <f t="shared" si="1"/>
        <v>4.166666666666664</v>
      </c>
      <c r="F19" s="224">
        <v>25</v>
      </c>
      <c r="K19" s="269">
        <v>23</v>
      </c>
      <c r="L19" s="94"/>
      <c r="M19" s="94"/>
    </row>
    <row r="20" spans="1:13" ht="46.5" customHeight="1">
      <c r="A20" s="222">
        <v>6</v>
      </c>
      <c r="B20" s="97" t="s">
        <v>425</v>
      </c>
      <c r="C20" s="85" t="s">
        <v>6</v>
      </c>
      <c r="D20" s="224">
        <f t="shared" si="0"/>
        <v>22.5</v>
      </c>
      <c r="E20" s="224">
        <f t="shared" si="1"/>
        <v>4.5</v>
      </c>
      <c r="F20" s="224">
        <v>27</v>
      </c>
      <c r="K20" s="269">
        <v>25</v>
      </c>
      <c r="L20" s="94"/>
      <c r="M20" s="94"/>
    </row>
    <row r="21" spans="1:13" ht="45.75" customHeight="1">
      <c r="A21" s="222">
        <v>7</v>
      </c>
      <c r="B21" s="97" t="s">
        <v>426</v>
      </c>
      <c r="C21" s="85" t="s">
        <v>6</v>
      </c>
      <c r="D21" s="224">
        <f t="shared" si="0"/>
        <v>20.833333333333336</v>
      </c>
      <c r="E21" s="224">
        <f t="shared" si="1"/>
        <v>4.166666666666664</v>
      </c>
      <c r="F21" s="224">
        <v>25</v>
      </c>
      <c r="K21" s="269">
        <v>23</v>
      </c>
      <c r="L21" s="94"/>
      <c r="M21" s="94"/>
    </row>
    <row r="22" spans="1:13" ht="28.5" customHeight="1">
      <c r="A22" s="222">
        <v>8</v>
      </c>
      <c r="B22" s="97" t="s">
        <v>408</v>
      </c>
      <c r="C22" s="85" t="s">
        <v>6</v>
      </c>
      <c r="D22" s="224">
        <f t="shared" si="0"/>
        <v>24.166666666666668</v>
      </c>
      <c r="E22" s="224">
        <f t="shared" si="1"/>
        <v>4.833333333333332</v>
      </c>
      <c r="F22" s="224">
        <v>29</v>
      </c>
      <c r="K22" s="269">
        <v>26</v>
      </c>
      <c r="L22" s="94"/>
      <c r="M22" s="94"/>
    </row>
    <row r="23" spans="1:13" ht="28.5" customHeight="1">
      <c r="A23" s="222">
        <v>9</v>
      </c>
      <c r="B23" s="97" t="s">
        <v>419</v>
      </c>
      <c r="C23" s="85" t="s">
        <v>6</v>
      </c>
      <c r="D23" s="224">
        <f t="shared" si="0"/>
        <v>10</v>
      </c>
      <c r="E23" s="224">
        <f t="shared" si="1"/>
        <v>2</v>
      </c>
      <c r="F23" s="224">
        <v>12</v>
      </c>
      <c r="I23" s="269">
        <v>11</v>
      </c>
      <c r="K23" s="269">
        <v>8.5</v>
      </c>
      <c r="L23" s="94"/>
      <c r="M23" s="94"/>
    </row>
    <row r="24" spans="1:13" ht="42.75" customHeight="1">
      <c r="A24" s="311" t="s">
        <v>72</v>
      </c>
      <c r="B24" s="312"/>
      <c r="C24" s="312"/>
      <c r="D24" s="312"/>
      <c r="E24" s="312"/>
      <c r="F24" s="313"/>
      <c r="L24" s="94"/>
      <c r="M24" s="94"/>
    </row>
    <row r="25" spans="1:11" ht="42.75" customHeight="1">
      <c r="A25" s="222">
        <v>1</v>
      </c>
      <c r="B25" s="97" t="s">
        <v>418</v>
      </c>
      <c r="C25" s="85" t="s">
        <v>6</v>
      </c>
      <c r="D25" s="224">
        <f aca="true" t="shared" si="2" ref="D25:D31">F25-E25</f>
        <v>25</v>
      </c>
      <c r="E25" s="224">
        <f aca="true" t="shared" si="3" ref="E25:E31">F25-F25/120%</f>
        <v>5</v>
      </c>
      <c r="F25" s="224">
        <v>30</v>
      </c>
      <c r="I25" s="269">
        <v>26</v>
      </c>
      <c r="K25" s="270">
        <v>24</v>
      </c>
    </row>
    <row r="26" spans="1:11" ht="33.75" customHeight="1">
      <c r="A26" s="222">
        <v>2</v>
      </c>
      <c r="B26" s="97" t="s">
        <v>420</v>
      </c>
      <c r="C26" s="85" t="s">
        <v>6</v>
      </c>
      <c r="D26" s="224">
        <f t="shared" si="2"/>
        <v>25</v>
      </c>
      <c r="E26" s="224">
        <f t="shared" si="3"/>
        <v>5</v>
      </c>
      <c r="F26" s="224">
        <v>30</v>
      </c>
      <c r="I26" s="269">
        <v>26</v>
      </c>
      <c r="K26" s="270">
        <v>24</v>
      </c>
    </row>
    <row r="27" spans="1:11" ht="55.5" customHeight="1">
      <c r="A27" s="222">
        <v>3</v>
      </c>
      <c r="B27" s="97" t="s">
        <v>409</v>
      </c>
      <c r="C27" s="85" t="s">
        <v>6</v>
      </c>
      <c r="D27" s="224">
        <f t="shared" si="2"/>
        <v>25</v>
      </c>
      <c r="E27" s="224">
        <f t="shared" si="3"/>
        <v>5</v>
      </c>
      <c r="F27" s="224">
        <v>30</v>
      </c>
      <c r="K27" s="270">
        <v>26</v>
      </c>
    </row>
    <row r="28" spans="1:11" ht="34.5" customHeight="1">
      <c r="A28" s="240">
        <v>4</v>
      </c>
      <c r="B28" s="97" t="s">
        <v>460</v>
      </c>
      <c r="C28" s="90" t="s">
        <v>6</v>
      </c>
      <c r="D28" s="241">
        <f t="shared" si="2"/>
        <v>6.666666666666667</v>
      </c>
      <c r="E28" s="241">
        <f t="shared" si="3"/>
        <v>1.333333333333333</v>
      </c>
      <c r="F28" s="241">
        <v>8</v>
      </c>
      <c r="I28" s="269">
        <v>8</v>
      </c>
      <c r="K28" s="271">
        <v>6</v>
      </c>
    </row>
    <row r="29" spans="1:11" ht="34.5" customHeight="1">
      <c r="A29" s="240">
        <v>5</v>
      </c>
      <c r="B29" s="97" t="s">
        <v>461</v>
      </c>
      <c r="C29" s="281" t="s">
        <v>6</v>
      </c>
      <c r="D29" s="241">
        <f t="shared" si="2"/>
        <v>8.333333333333334</v>
      </c>
      <c r="E29" s="241">
        <f t="shared" si="3"/>
        <v>1.666666666666666</v>
      </c>
      <c r="F29" s="241">
        <v>10</v>
      </c>
      <c r="I29" s="269">
        <v>10</v>
      </c>
      <c r="K29" s="271">
        <v>7</v>
      </c>
    </row>
    <row r="30" spans="1:11" ht="34.5" customHeight="1" hidden="1">
      <c r="A30" s="240">
        <v>6</v>
      </c>
      <c r="B30" s="282" t="s">
        <v>500</v>
      </c>
      <c r="C30" s="283" t="s">
        <v>6</v>
      </c>
      <c r="D30" s="241">
        <f t="shared" si="2"/>
        <v>15</v>
      </c>
      <c r="E30" s="241">
        <f t="shared" si="3"/>
        <v>3</v>
      </c>
      <c r="F30" s="241">
        <v>18</v>
      </c>
      <c r="K30" s="271"/>
    </row>
    <row r="31" spans="1:11" ht="34.5" customHeight="1" hidden="1">
      <c r="A31" s="240">
        <v>7</v>
      </c>
      <c r="B31" s="282" t="s">
        <v>499</v>
      </c>
      <c r="C31" s="283" t="s">
        <v>6</v>
      </c>
      <c r="D31" s="241">
        <f t="shared" si="2"/>
        <v>29.166666666666668</v>
      </c>
      <c r="E31" s="241">
        <f t="shared" si="3"/>
        <v>5.833333333333332</v>
      </c>
      <c r="F31" s="241">
        <v>35</v>
      </c>
      <c r="K31" s="271"/>
    </row>
    <row r="32" spans="1:6" ht="55.5" customHeight="1">
      <c r="A32" s="236"/>
      <c r="B32" s="237"/>
      <c r="C32" s="238"/>
      <c r="D32" s="239"/>
      <c r="E32" s="239"/>
      <c r="F32" s="239"/>
    </row>
    <row r="33" spans="1:6" ht="23.25" customHeight="1">
      <c r="A33" s="309" t="s">
        <v>62</v>
      </c>
      <c r="B33" s="310"/>
      <c r="C33" s="310"/>
      <c r="D33" s="310"/>
      <c r="E33" s="310"/>
      <c r="F33" s="310"/>
    </row>
    <row r="34" spans="1:11" ht="30.75" customHeight="1">
      <c r="A34" s="14">
        <v>1</v>
      </c>
      <c r="B34" s="97" t="s">
        <v>415</v>
      </c>
      <c r="C34" s="85" t="s">
        <v>6</v>
      </c>
      <c r="D34" s="225">
        <f aca="true" t="shared" si="4" ref="D34:D41">F34-E34</f>
        <v>10</v>
      </c>
      <c r="E34" s="225">
        <f aca="true" t="shared" si="5" ref="E34:E41">F34-F34/120%</f>
        <v>2</v>
      </c>
      <c r="F34" s="225">
        <v>12</v>
      </c>
      <c r="K34" s="272">
        <v>9.5</v>
      </c>
    </row>
    <row r="35" spans="1:11" ht="30.75" customHeight="1">
      <c r="A35" s="14">
        <v>2</v>
      </c>
      <c r="B35" s="97" t="s">
        <v>410</v>
      </c>
      <c r="C35" s="85" t="s">
        <v>6</v>
      </c>
      <c r="D35" s="224">
        <f t="shared" si="4"/>
        <v>12.5</v>
      </c>
      <c r="E35" s="224">
        <f t="shared" si="5"/>
        <v>2.5</v>
      </c>
      <c r="F35" s="224">
        <v>15</v>
      </c>
      <c r="I35" s="269">
        <v>15</v>
      </c>
      <c r="K35" s="272">
        <v>13</v>
      </c>
    </row>
    <row r="36" spans="1:11" ht="30.75" customHeight="1">
      <c r="A36" s="14">
        <v>3</v>
      </c>
      <c r="B36" s="97" t="s">
        <v>411</v>
      </c>
      <c r="C36" s="85" t="s">
        <v>6</v>
      </c>
      <c r="D36" s="224">
        <f t="shared" si="4"/>
        <v>9.166666666666668</v>
      </c>
      <c r="E36" s="224">
        <f t="shared" si="5"/>
        <v>1.8333333333333321</v>
      </c>
      <c r="F36" s="224">
        <v>11</v>
      </c>
      <c r="K36" s="272">
        <v>9</v>
      </c>
    </row>
    <row r="37" spans="1:11" ht="30.75" customHeight="1">
      <c r="A37" s="14">
        <v>4</v>
      </c>
      <c r="B37" s="97" t="s">
        <v>412</v>
      </c>
      <c r="C37" s="85" t="s">
        <v>6</v>
      </c>
      <c r="D37" s="224">
        <f t="shared" si="4"/>
        <v>11.666666666666668</v>
      </c>
      <c r="E37" s="224">
        <f t="shared" si="5"/>
        <v>2.333333333333332</v>
      </c>
      <c r="F37" s="224">
        <v>14</v>
      </c>
      <c r="I37" s="269">
        <v>14</v>
      </c>
      <c r="K37" s="272">
        <v>12</v>
      </c>
    </row>
    <row r="38" spans="1:11" ht="30.75" customHeight="1">
      <c r="A38" s="14">
        <v>5</v>
      </c>
      <c r="B38" s="97" t="s">
        <v>413</v>
      </c>
      <c r="C38" s="85" t="s">
        <v>6</v>
      </c>
      <c r="D38" s="224">
        <f t="shared" si="4"/>
        <v>5.833333333333334</v>
      </c>
      <c r="E38" s="224">
        <f t="shared" si="5"/>
        <v>1.166666666666666</v>
      </c>
      <c r="F38" s="224">
        <v>7</v>
      </c>
      <c r="K38" s="272">
        <v>7</v>
      </c>
    </row>
    <row r="39" spans="1:11" ht="30.75" customHeight="1">
      <c r="A39" s="14">
        <v>6</v>
      </c>
      <c r="B39" s="97" t="s">
        <v>414</v>
      </c>
      <c r="C39" s="85" t="s">
        <v>6</v>
      </c>
      <c r="D39" s="224">
        <f t="shared" si="4"/>
        <v>5</v>
      </c>
      <c r="E39" s="224">
        <f t="shared" si="5"/>
        <v>1</v>
      </c>
      <c r="F39" s="224">
        <v>6</v>
      </c>
      <c r="K39" s="272">
        <v>5</v>
      </c>
    </row>
    <row r="40" spans="1:11" ht="30.75" customHeight="1">
      <c r="A40" s="14">
        <v>7</v>
      </c>
      <c r="B40" s="97" t="s">
        <v>416</v>
      </c>
      <c r="C40" s="85" t="s">
        <v>6</v>
      </c>
      <c r="D40" s="224">
        <f t="shared" si="4"/>
        <v>8.333333333333334</v>
      </c>
      <c r="E40" s="224">
        <f t="shared" si="5"/>
        <v>1.666666666666666</v>
      </c>
      <c r="F40" s="224">
        <v>10</v>
      </c>
      <c r="K40" s="272">
        <v>8.5</v>
      </c>
    </row>
    <row r="41" spans="1:11" ht="30.75" customHeight="1">
      <c r="A41" s="14">
        <v>8</v>
      </c>
      <c r="B41" s="97" t="s">
        <v>417</v>
      </c>
      <c r="C41" s="85" t="s">
        <v>6</v>
      </c>
      <c r="D41" s="224">
        <f t="shared" si="4"/>
        <v>10</v>
      </c>
      <c r="E41" s="224">
        <f t="shared" si="5"/>
        <v>2</v>
      </c>
      <c r="F41" s="224">
        <v>12</v>
      </c>
      <c r="K41" s="272">
        <v>10</v>
      </c>
    </row>
    <row r="42" spans="1:6" ht="36.75" customHeight="1">
      <c r="A42" s="307" t="s">
        <v>479</v>
      </c>
      <c r="B42" s="307"/>
      <c r="C42" s="10"/>
      <c r="D42" s="23"/>
      <c r="E42" s="25"/>
      <c r="F42" s="18"/>
    </row>
    <row r="43" spans="1:4" ht="17.25" customHeight="1">
      <c r="A43" s="22"/>
      <c r="B43" s="82"/>
      <c r="C43" s="35"/>
      <c r="D43" s="36"/>
    </row>
    <row r="44" spans="1:4" ht="17.25" customHeight="1">
      <c r="A44" s="22"/>
      <c r="B44" s="82"/>
      <c r="C44" s="35"/>
      <c r="D44" s="36"/>
    </row>
    <row r="45" spans="1:4" ht="17.25" customHeight="1">
      <c r="A45" s="22"/>
      <c r="B45" s="82"/>
      <c r="C45" s="35"/>
      <c r="D45" s="36"/>
    </row>
    <row r="46" spans="1:6" ht="17.25" customHeight="1">
      <c r="A46" s="22"/>
      <c r="B46" s="82" t="s">
        <v>122</v>
      </c>
      <c r="C46" s="35"/>
      <c r="D46" s="36"/>
      <c r="F46" s="82" t="str">
        <f>Физиолечение!D22</f>
        <v>Н.В.Донова</v>
      </c>
    </row>
    <row r="47" spans="1:4" ht="17.25" customHeight="1">
      <c r="A47" s="22"/>
      <c r="B47" s="82"/>
      <c r="C47" s="35"/>
      <c r="D47" s="34"/>
    </row>
    <row r="48" spans="1:5" ht="17.25" customHeight="1">
      <c r="A48" s="8"/>
      <c r="B48" s="9"/>
      <c r="C48" s="10"/>
      <c r="D48" s="11"/>
      <c r="E48" s="11"/>
    </row>
    <row r="51" spans="1:11" s="2" customFormat="1" ht="20.25">
      <c r="A51" s="4"/>
      <c r="B51" s="4"/>
      <c r="C51" s="4"/>
      <c r="D51" s="4"/>
      <c r="F51" s="4"/>
      <c r="I51" s="269"/>
      <c r="J51" s="269"/>
      <c r="K51" s="269"/>
    </row>
  </sheetData>
  <sheetProtection/>
  <mergeCells count="8">
    <mergeCell ref="A42:B42"/>
    <mergeCell ref="B11:F11"/>
    <mergeCell ref="B9:F9"/>
    <mergeCell ref="A33:F33"/>
    <mergeCell ref="A14:F14"/>
    <mergeCell ref="A24:F24"/>
    <mergeCell ref="A10:F10"/>
    <mergeCell ref="B12:F12"/>
  </mergeCells>
  <printOptions/>
  <pageMargins left="0.51" right="0.2362204724409449" top="0.27" bottom="0.31496062992125984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9"/>
  <sheetViews>
    <sheetView view="pageBreakPreview" zoomScale="60" zoomScaleNormal="60" zoomScalePageLayoutView="0" workbookViewId="0" topLeftCell="A7">
      <selection activeCell="A21" sqref="A21:F29"/>
    </sheetView>
  </sheetViews>
  <sheetFormatPr defaultColWidth="7.875" defaultRowHeight="12.75"/>
  <cols>
    <col min="1" max="1" width="5.625" style="2" customWidth="1"/>
    <col min="2" max="2" width="42.25390625" style="4" customWidth="1"/>
    <col min="3" max="3" width="15.625" style="4" customWidth="1"/>
    <col min="4" max="4" width="27.25390625" style="2" customWidth="1"/>
    <col min="5" max="5" width="17.375" style="2" customWidth="1"/>
    <col min="6" max="6" width="25.00390625" style="4" customWidth="1"/>
    <col min="7" max="7" width="9.00390625" style="4" bestFit="1" customWidth="1"/>
    <col min="8" max="16384" width="7.875" style="4" customWidth="1"/>
  </cols>
  <sheetData>
    <row r="1" spans="2:7" ht="20.25">
      <c r="B1" s="3"/>
      <c r="D1" s="62"/>
      <c r="E1" s="62" t="s">
        <v>135</v>
      </c>
      <c r="F1" s="2"/>
      <c r="G1" s="2"/>
    </row>
    <row r="2" spans="4:7" ht="20.25" customHeight="1">
      <c r="D2" s="62"/>
      <c r="E2" s="62" t="s">
        <v>139</v>
      </c>
      <c r="F2" s="2"/>
      <c r="G2" s="2"/>
    </row>
    <row r="3" spans="4:7" ht="20.25" customHeight="1">
      <c r="D3" s="62"/>
      <c r="E3" s="62" t="s">
        <v>140</v>
      </c>
      <c r="F3" s="2"/>
      <c r="G3" s="2"/>
    </row>
    <row r="4" spans="4:7" ht="19.5" customHeight="1">
      <c r="D4" s="63"/>
      <c r="E4" s="63" t="s">
        <v>363</v>
      </c>
      <c r="F4" s="2"/>
      <c r="G4" s="2"/>
    </row>
    <row r="5" ht="17.25" customHeight="1">
      <c r="F5" s="26"/>
    </row>
    <row r="6" ht="21.75" customHeight="1">
      <c r="F6" s="26"/>
    </row>
    <row r="7" spans="2:6" ht="21.75" customHeight="1">
      <c r="B7" s="5"/>
      <c r="C7" s="6"/>
      <c r="D7" s="6"/>
      <c r="F7" s="29"/>
    </row>
    <row r="8" spans="2:4" ht="21.75" customHeight="1">
      <c r="B8" s="5"/>
      <c r="C8" s="6"/>
      <c r="D8" s="6"/>
    </row>
    <row r="9" spans="1:6" ht="20.25" customHeight="1">
      <c r="A9" s="46"/>
      <c r="B9" s="303"/>
      <c r="C9" s="303"/>
      <c r="D9" s="303"/>
      <c r="E9" s="303"/>
      <c r="F9" s="303"/>
    </row>
    <row r="10" spans="1:6" ht="20.25" customHeight="1">
      <c r="A10" s="315" t="s">
        <v>154</v>
      </c>
      <c r="B10" s="315"/>
      <c r="C10" s="315"/>
      <c r="D10" s="315"/>
      <c r="E10" s="315"/>
      <c r="F10" s="315"/>
    </row>
    <row r="11" spans="1:6" ht="20.25" customHeight="1">
      <c r="A11" s="316" t="s">
        <v>163</v>
      </c>
      <c r="B11" s="316"/>
      <c r="C11" s="316"/>
      <c r="D11" s="316"/>
      <c r="E11" s="316"/>
      <c r="F11" s="316"/>
    </row>
    <row r="12" spans="1:5" ht="24.75" customHeight="1">
      <c r="A12" s="7"/>
      <c r="B12" s="1"/>
      <c r="C12" s="1"/>
      <c r="D12" s="1"/>
      <c r="E12" s="1"/>
    </row>
    <row r="13" spans="1:7" ht="57.75" customHeight="1">
      <c r="A13" s="105" t="s">
        <v>0</v>
      </c>
      <c r="B13" s="107" t="s">
        <v>3</v>
      </c>
      <c r="C13" s="106" t="s">
        <v>2</v>
      </c>
      <c r="D13" s="86" t="s">
        <v>136</v>
      </c>
      <c r="E13" s="87" t="s">
        <v>119</v>
      </c>
      <c r="F13" s="85" t="s">
        <v>127</v>
      </c>
      <c r="G13" s="9"/>
    </row>
    <row r="14" spans="1:6" ht="33" customHeight="1">
      <c r="A14" s="317" t="s">
        <v>74</v>
      </c>
      <c r="B14" s="318"/>
      <c r="C14" s="318"/>
      <c r="D14" s="318"/>
      <c r="E14" s="318"/>
      <c r="F14" s="319"/>
    </row>
    <row r="15" spans="1:6" ht="38.25" customHeight="1">
      <c r="A15" s="39" t="s">
        <v>57</v>
      </c>
      <c r="B15" s="100" t="s">
        <v>93</v>
      </c>
      <c r="C15" s="98" t="s">
        <v>6</v>
      </c>
      <c r="D15" s="74">
        <f aca="true" t="shared" si="0" ref="D15:D20">F15-E15</f>
        <v>20.875</v>
      </c>
      <c r="E15" s="75">
        <f>F15-F15/120%</f>
        <v>4.175000000000001</v>
      </c>
      <c r="F15" s="76">
        <v>25.05</v>
      </c>
    </row>
    <row r="16" spans="1:6" ht="42" customHeight="1">
      <c r="A16" s="40" t="s">
        <v>58</v>
      </c>
      <c r="B16" s="101" t="s">
        <v>94</v>
      </c>
      <c r="C16" s="98" t="s">
        <v>6</v>
      </c>
      <c r="D16" s="74">
        <f t="shared" si="0"/>
        <v>22.90833333333333</v>
      </c>
      <c r="E16" s="75">
        <f aca="true" t="shared" si="1" ref="E16:E29">F16-F16/120%</f>
        <v>4.581666666666667</v>
      </c>
      <c r="F16" s="76">
        <v>27.49</v>
      </c>
    </row>
    <row r="17" spans="1:6" ht="45" customHeight="1">
      <c r="A17" s="40" t="s">
        <v>59</v>
      </c>
      <c r="B17" s="101" t="s">
        <v>95</v>
      </c>
      <c r="C17" s="98" t="s">
        <v>6</v>
      </c>
      <c r="D17" s="74">
        <f t="shared" si="0"/>
        <v>21.058333333333334</v>
      </c>
      <c r="E17" s="75">
        <f t="shared" si="1"/>
        <v>4.211666666666666</v>
      </c>
      <c r="F17" s="76">
        <v>25.27</v>
      </c>
    </row>
    <row r="18" spans="1:6" ht="41.25" customHeight="1">
      <c r="A18" s="39" t="s">
        <v>60</v>
      </c>
      <c r="B18" s="100" t="s">
        <v>96</v>
      </c>
      <c r="C18" s="98" t="s">
        <v>6</v>
      </c>
      <c r="D18" s="74">
        <f t="shared" si="0"/>
        <v>4.775</v>
      </c>
      <c r="E18" s="75">
        <f t="shared" si="1"/>
        <v>0.9550000000000001</v>
      </c>
      <c r="F18" s="76">
        <v>5.73</v>
      </c>
    </row>
    <row r="19" spans="1:6" ht="57.75" customHeight="1">
      <c r="A19" s="40" t="s">
        <v>61</v>
      </c>
      <c r="B19" s="100" t="s">
        <v>97</v>
      </c>
      <c r="C19" s="98" t="s">
        <v>6</v>
      </c>
      <c r="D19" s="74">
        <f t="shared" si="0"/>
        <v>4.633333333333333</v>
      </c>
      <c r="E19" s="75">
        <f t="shared" si="1"/>
        <v>0.9266666666666667</v>
      </c>
      <c r="F19" s="76">
        <v>5.56</v>
      </c>
    </row>
    <row r="20" spans="1:6" ht="37.5" customHeight="1">
      <c r="A20" s="40" t="s">
        <v>71</v>
      </c>
      <c r="B20" s="100" t="s">
        <v>98</v>
      </c>
      <c r="C20" s="98" t="s">
        <v>6</v>
      </c>
      <c r="D20" s="74">
        <f t="shared" si="0"/>
        <v>5.675</v>
      </c>
      <c r="E20" s="75">
        <f t="shared" si="1"/>
        <v>1.1349999999999998</v>
      </c>
      <c r="F20" s="76">
        <v>6.81</v>
      </c>
    </row>
    <row r="21" spans="1:6" ht="26.25" customHeight="1">
      <c r="A21" s="320" t="s">
        <v>72</v>
      </c>
      <c r="B21" s="321"/>
      <c r="C21" s="321"/>
      <c r="D21" s="321"/>
      <c r="E21" s="321"/>
      <c r="F21" s="322"/>
    </row>
    <row r="22" spans="1:6" ht="63" customHeight="1">
      <c r="A22" s="39" t="s">
        <v>57</v>
      </c>
      <c r="B22" s="100" t="s">
        <v>159</v>
      </c>
      <c r="C22" s="98" t="s">
        <v>6</v>
      </c>
      <c r="D22" s="74">
        <f aca="true" t="shared" si="2" ref="D22:D29">F22-E22</f>
        <v>19.09166666666667</v>
      </c>
      <c r="E22" s="75">
        <f t="shared" si="1"/>
        <v>3.8183333333333316</v>
      </c>
      <c r="F22" s="77">
        <v>22.91</v>
      </c>
    </row>
    <row r="23" spans="1:6" ht="42" customHeight="1">
      <c r="A23" s="40" t="s">
        <v>58</v>
      </c>
      <c r="B23" s="101" t="s">
        <v>99</v>
      </c>
      <c r="C23" s="98" t="s">
        <v>6</v>
      </c>
      <c r="D23" s="74">
        <f t="shared" si="2"/>
        <v>18.691666666666666</v>
      </c>
      <c r="E23" s="75">
        <f t="shared" si="1"/>
        <v>3.7383333333333333</v>
      </c>
      <c r="F23" s="77">
        <v>22.43</v>
      </c>
    </row>
    <row r="24" spans="1:6" ht="42.75" customHeight="1">
      <c r="A24" s="40" t="s">
        <v>59</v>
      </c>
      <c r="B24" s="101" t="s">
        <v>160</v>
      </c>
      <c r="C24" s="98" t="s">
        <v>6</v>
      </c>
      <c r="D24" s="74">
        <f t="shared" si="2"/>
        <v>17.916666666666668</v>
      </c>
      <c r="E24" s="75">
        <f t="shared" si="1"/>
        <v>3.583333333333332</v>
      </c>
      <c r="F24" s="77">
        <v>21.5</v>
      </c>
    </row>
    <row r="25" spans="1:6" ht="40.5" customHeight="1">
      <c r="A25" s="40" t="s">
        <v>60</v>
      </c>
      <c r="B25" s="101" t="s">
        <v>100</v>
      </c>
      <c r="C25" s="98" t="s">
        <v>6</v>
      </c>
      <c r="D25" s="74">
        <f t="shared" si="2"/>
        <v>21.59166666666667</v>
      </c>
      <c r="E25" s="75">
        <f t="shared" si="1"/>
        <v>4.318333333333332</v>
      </c>
      <c r="F25" s="77">
        <v>25.91</v>
      </c>
    </row>
    <row r="26" spans="1:6" ht="40.5" customHeight="1">
      <c r="A26" s="40" t="s">
        <v>61</v>
      </c>
      <c r="B26" s="101" t="s">
        <v>101</v>
      </c>
      <c r="C26" s="98" t="s">
        <v>6</v>
      </c>
      <c r="D26" s="74">
        <f t="shared" si="2"/>
        <v>20.26666666666667</v>
      </c>
      <c r="E26" s="75">
        <f t="shared" si="1"/>
        <v>4.053333333333331</v>
      </c>
      <c r="F26" s="77">
        <v>24.32</v>
      </c>
    </row>
    <row r="27" spans="1:6" ht="33.75" customHeight="1">
      <c r="A27" s="40" t="s">
        <v>71</v>
      </c>
      <c r="B27" s="101" t="s">
        <v>111</v>
      </c>
      <c r="C27" s="98" t="s">
        <v>6</v>
      </c>
      <c r="D27" s="74">
        <f t="shared" si="2"/>
        <v>21.55</v>
      </c>
      <c r="E27" s="75">
        <f t="shared" si="1"/>
        <v>4.309999999999999</v>
      </c>
      <c r="F27" s="77">
        <v>25.86</v>
      </c>
    </row>
    <row r="28" spans="1:6" ht="30" customHeight="1">
      <c r="A28" s="40" t="s">
        <v>73</v>
      </c>
      <c r="B28" s="101" t="s">
        <v>112</v>
      </c>
      <c r="C28" s="98" t="s">
        <v>6</v>
      </c>
      <c r="D28" s="74">
        <f t="shared" si="2"/>
        <v>21.433333333333334</v>
      </c>
      <c r="E28" s="75">
        <f t="shared" si="1"/>
        <v>4.286666666666665</v>
      </c>
      <c r="F28" s="77">
        <v>25.72</v>
      </c>
    </row>
    <row r="29" spans="1:7" ht="34.5" customHeight="1">
      <c r="A29" s="44" t="s">
        <v>92</v>
      </c>
      <c r="B29" s="102" t="s">
        <v>113</v>
      </c>
      <c r="C29" s="96" t="s">
        <v>6</v>
      </c>
      <c r="D29" s="74">
        <f t="shared" si="2"/>
        <v>0</v>
      </c>
      <c r="E29" s="75">
        <f t="shared" si="1"/>
        <v>0</v>
      </c>
      <c r="F29" s="77"/>
      <c r="G29" s="28"/>
    </row>
    <row r="30" spans="1:6" ht="38.25" customHeight="1">
      <c r="A30" s="320" t="s">
        <v>142</v>
      </c>
      <c r="B30" s="321"/>
      <c r="C30" s="321"/>
      <c r="D30" s="321"/>
      <c r="E30" s="321"/>
      <c r="F30" s="322"/>
    </row>
    <row r="31" spans="1:6" ht="54" customHeight="1">
      <c r="A31" s="39" t="s">
        <v>57</v>
      </c>
      <c r="B31" s="99" t="s">
        <v>143</v>
      </c>
      <c r="C31" s="98" t="s">
        <v>6</v>
      </c>
      <c r="D31" s="74">
        <f>F31-E31</f>
        <v>13.333333333333334</v>
      </c>
      <c r="E31" s="75">
        <f>F31-F31/120%</f>
        <v>2.666666666666666</v>
      </c>
      <c r="F31" s="81">
        <f>160000/10000</f>
        <v>16</v>
      </c>
    </row>
    <row r="32" spans="1:6" s="2" customFormat="1" ht="55.5" customHeight="1">
      <c r="A32" s="40" t="s">
        <v>58</v>
      </c>
      <c r="B32" s="99" t="s">
        <v>144</v>
      </c>
      <c r="C32" s="98" t="s">
        <v>6</v>
      </c>
      <c r="D32" s="74">
        <f>F32-E32</f>
        <v>13.333333333333334</v>
      </c>
      <c r="E32" s="75">
        <f>F32-F32/120%</f>
        <v>2.666666666666666</v>
      </c>
      <c r="F32" s="81">
        <f>160000/10000</f>
        <v>16</v>
      </c>
    </row>
    <row r="33" spans="1:6" ht="45" customHeight="1">
      <c r="A33" s="40" t="s">
        <v>59</v>
      </c>
      <c r="B33" s="99" t="s">
        <v>145</v>
      </c>
      <c r="C33" s="98" t="s">
        <v>6</v>
      </c>
      <c r="D33" s="74">
        <f>F33-E33</f>
        <v>14.166666666666668</v>
      </c>
      <c r="E33" s="75">
        <f>F33-F33/120%</f>
        <v>2.833333333333332</v>
      </c>
      <c r="F33" s="81">
        <f>170000/10000</f>
        <v>17</v>
      </c>
    </row>
    <row r="34" spans="1:6" ht="43.5" customHeight="1">
      <c r="A34" s="40" t="s">
        <v>60</v>
      </c>
      <c r="B34" s="99" t="s">
        <v>146</v>
      </c>
      <c r="C34" s="98" t="s">
        <v>6</v>
      </c>
      <c r="D34" s="74">
        <f>F34-E34</f>
        <v>14.166666666666668</v>
      </c>
      <c r="E34" s="75">
        <f>F34-F34/120%</f>
        <v>2.833333333333332</v>
      </c>
      <c r="F34" s="81">
        <f>170000/10000</f>
        <v>17</v>
      </c>
    </row>
    <row r="35" spans="1:6" ht="61.5" customHeight="1">
      <c r="A35" s="44" t="s">
        <v>61</v>
      </c>
      <c r="B35" s="99" t="s">
        <v>147</v>
      </c>
      <c r="C35" s="96" t="s">
        <v>6</v>
      </c>
      <c r="D35" s="74">
        <f>F35-E35</f>
        <v>22.5</v>
      </c>
      <c r="E35" s="75">
        <f>F35-F35/120%</f>
        <v>4.5</v>
      </c>
      <c r="F35" s="81">
        <f>270000/10000</f>
        <v>27</v>
      </c>
    </row>
    <row r="36" spans="1:6" ht="45" customHeight="1">
      <c r="A36" s="320" t="s">
        <v>148</v>
      </c>
      <c r="B36" s="321"/>
      <c r="C36" s="321"/>
      <c r="D36" s="321"/>
      <c r="E36" s="321"/>
      <c r="F36" s="322"/>
    </row>
    <row r="37" spans="1:6" ht="48" customHeight="1">
      <c r="A37" s="39" t="s">
        <v>57</v>
      </c>
      <c r="B37" s="99" t="s">
        <v>149</v>
      </c>
      <c r="C37" s="98" t="s">
        <v>6</v>
      </c>
      <c r="D37" s="74">
        <f aca="true" t="shared" si="3" ref="D37:D42">F37-E37</f>
        <v>7.08</v>
      </c>
      <c r="E37" s="75">
        <v>1.42</v>
      </c>
      <c r="F37" s="81">
        <v>8.5</v>
      </c>
    </row>
    <row r="38" spans="1:6" ht="63" customHeight="1">
      <c r="A38" s="40" t="s">
        <v>58</v>
      </c>
      <c r="B38" s="99" t="s">
        <v>155</v>
      </c>
      <c r="C38" s="98" t="s">
        <v>69</v>
      </c>
      <c r="D38" s="74">
        <f t="shared" si="3"/>
        <v>34.17</v>
      </c>
      <c r="E38" s="75">
        <v>6.83</v>
      </c>
      <c r="F38" s="81">
        <v>41</v>
      </c>
    </row>
    <row r="39" spans="1:6" ht="65.25" customHeight="1">
      <c r="A39" s="40" t="s">
        <v>59</v>
      </c>
      <c r="B39" s="99" t="s">
        <v>156</v>
      </c>
      <c r="C39" s="98" t="s">
        <v>69</v>
      </c>
      <c r="D39" s="74">
        <f t="shared" si="3"/>
        <v>67.5</v>
      </c>
      <c r="E39" s="75">
        <v>13.5</v>
      </c>
      <c r="F39" s="81">
        <v>81</v>
      </c>
    </row>
    <row r="40" spans="1:6" ht="42" customHeight="1">
      <c r="A40" s="40" t="s">
        <v>60</v>
      </c>
      <c r="B40" s="99" t="s">
        <v>150</v>
      </c>
      <c r="C40" s="98" t="s">
        <v>6</v>
      </c>
      <c r="D40" s="74">
        <f t="shared" si="3"/>
        <v>5.42</v>
      </c>
      <c r="E40" s="75">
        <v>1.08</v>
      </c>
      <c r="F40" s="81">
        <v>6.5</v>
      </c>
    </row>
    <row r="41" spans="1:6" ht="63" customHeight="1">
      <c r="A41" s="44" t="s">
        <v>61</v>
      </c>
      <c r="B41" s="99" t="s">
        <v>157</v>
      </c>
      <c r="C41" s="96" t="s">
        <v>69</v>
      </c>
      <c r="D41" s="74">
        <f t="shared" si="3"/>
        <v>25.83</v>
      </c>
      <c r="E41" s="75">
        <v>5.17</v>
      </c>
      <c r="F41" s="81">
        <v>31</v>
      </c>
    </row>
    <row r="42" spans="1:6" ht="63" customHeight="1">
      <c r="A42" s="44" t="s">
        <v>71</v>
      </c>
      <c r="B42" s="99" t="s">
        <v>158</v>
      </c>
      <c r="C42" s="96" t="s">
        <v>69</v>
      </c>
      <c r="D42" s="74">
        <f t="shared" si="3"/>
        <v>50.83</v>
      </c>
      <c r="E42" s="75">
        <v>10.17</v>
      </c>
      <c r="F42" s="81">
        <v>61</v>
      </c>
    </row>
    <row r="43" spans="2:6" ht="78.75" customHeight="1">
      <c r="B43" s="82" t="s">
        <v>120</v>
      </c>
      <c r="C43" s="83"/>
      <c r="D43" s="84"/>
      <c r="E43" s="64"/>
      <c r="F43" s="94" t="s">
        <v>121</v>
      </c>
    </row>
    <row r="44" spans="2:6" ht="20.25">
      <c r="B44" s="82"/>
      <c r="C44" s="83"/>
      <c r="D44" s="84"/>
      <c r="E44" s="64"/>
      <c r="F44" s="94"/>
    </row>
    <row r="45" spans="2:6" ht="20.25">
      <c r="B45" s="82"/>
      <c r="C45" s="83"/>
      <c r="D45" s="84"/>
      <c r="E45" s="64"/>
      <c r="F45" s="94"/>
    </row>
    <row r="46" spans="2:6" ht="20.25">
      <c r="B46" s="82"/>
      <c r="C46" s="83"/>
      <c r="D46" s="84"/>
      <c r="E46" s="64"/>
      <c r="F46" s="94"/>
    </row>
    <row r="47" spans="2:6" ht="20.25">
      <c r="B47" s="82" t="s">
        <v>122</v>
      </c>
      <c r="C47" s="83"/>
      <c r="D47" s="84"/>
      <c r="E47" s="64"/>
      <c r="F47" s="94" t="s">
        <v>164</v>
      </c>
    </row>
    <row r="48" spans="2:5" ht="52.5" customHeight="1">
      <c r="B48" s="82"/>
      <c r="C48" s="83"/>
      <c r="D48" s="82"/>
      <c r="E48" s="64"/>
    </row>
    <row r="49" spans="2:5" ht="20.25">
      <c r="B49" s="82" t="s">
        <v>195</v>
      </c>
      <c r="C49" s="83"/>
      <c r="D49" s="82"/>
      <c r="E49" s="64"/>
    </row>
  </sheetData>
  <sheetProtection/>
  <mergeCells count="7">
    <mergeCell ref="A10:F10"/>
    <mergeCell ref="A11:F11"/>
    <mergeCell ref="A14:F14"/>
    <mergeCell ref="A36:F36"/>
    <mergeCell ref="B9:F9"/>
    <mergeCell ref="A30:F30"/>
    <mergeCell ref="A21:F21"/>
  </mergeCells>
  <printOptions horizontalCentered="1"/>
  <pageMargins left="0.25" right="0.18" top="0.75" bottom="0.75" header="0.3" footer="0.3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7.875" defaultRowHeight="12.75"/>
  <cols>
    <col min="1" max="1" width="6.125" style="2" customWidth="1"/>
    <col min="2" max="2" width="49.25390625" style="4" customWidth="1"/>
    <col min="3" max="3" width="15.625" style="4" customWidth="1"/>
    <col min="4" max="4" width="27.375" style="2" hidden="1" customWidth="1"/>
    <col min="5" max="5" width="21.375" style="2" hidden="1" customWidth="1"/>
    <col min="6" max="6" width="24.625" style="4" customWidth="1"/>
    <col min="7" max="7" width="9.375" style="4" customWidth="1"/>
    <col min="8" max="8" width="13.625" style="273" customWidth="1"/>
    <col min="9" max="9" width="7.875" style="273" customWidth="1"/>
    <col min="10" max="10" width="15.875" style="273" customWidth="1"/>
    <col min="11" max="16384" width="7.875" style="4" customWidth="1"/>
  </cols>
  <sheetData>
    <row r="1" spans="2:6" ht="15.75">
      <c r="B1" s="3"/>
      <c r="C1" s="65" t="s">
        <v>137</v>
      </c>
      <c r="F1" s="16"/>
    </row>
    <row r="2" spans="3:6" ht="15.75">
      <c r="C2" s="65" t="s">
        <v>139</v>
      </c>
      <c r="F2" s="16"/>
    </row>
    <row r="3" spans="3:6" ht="15.75">
      <c r="C3" s="65" t="s">
        <v>140</v>
      </c>
      <c r="F3" s="16"/>
    </row>
    <row r="4" spans="3:6" ht="15.75">
      <c r="C4" s="291" t="s">
        <v>507</v>
      </c>
      <c r="F4" s="16"/>
    </row>
    <row r="5" spans="5:6" ht="15.75">
      <c r="E5" s="12"/>
      <c r="F5" s="31"/>
    </row>
    <row r="6" ht="15.75">
      <c r="F6" s="31"/>
    </row>
    <row r="7" ht="15.75">
      <c r="F7" s="31"/>
    </row>
    <row r="8" ht="15.75">
      <c r="F8" s="31"/>
    </row>
    <row r="9" ht="15.75">
      <c r="F9" s="31"/>
    </row>
    <row r="10" spans="1:6" ht="18.75">
      <c r="A10" s="323"/>
      <c r="B10" s="323"/>
      <c r="C10" s="323"/>
      <c r="D10" s="323"/>
      <c r="E10" s="323"/>
      <c r="F10" s="323"/>
    </row>
    <row r="11" spans="1:6" ht="84.75" customHeight="1">
      <c r="A11" s="302" t="s">
        <v>492</v>
      </c>
      <c r="B11" s="302"/>
      <c r="C11" s="302"/>
      <c r="D11" s="302"/>
      <c r="E11" s="302"/>
      <c r="F11" s="302"/>
    </row>
    <row r="12" spans="1:6" ht="18.75">
      <c r="A12" s="324"/>
      <c r="B12" s="324"/>
      <c r="C12" s="324"/>
      <c r="D12" s="324"/>
      <c r="E12" s="324"/>
      <c r="F12" s="324"/>
    </row>
    <row r="13" spans="1:6" ht="15">
      <c r="A13" s="325" t="s">
        <v>504</v>
      </c>
      <c r="B13" s="325"/>
      <c r="C13" s="325"/>
      <c r="D13" s="325"/>
      <c r="E13" s="325"/>
      <c r="F13" s="325"/>
    </row>
    <row r="14" spans="1:6" ht="65.25" customHeight="1">
      <c r="A14" s="108" t="s">
        <v>0</v>
      </c>
      <c r="B14" s="108" t="s">
        <v>3</v>
      </c>
      <c r="C14" s="108" t="s">
        <v>2</v>
      </c>
      <c r="D14" s="89" t="s">
        <v>136</v>
      </c>
      <c r="E14" s="88" t="s">
        <v>119</v>
      </c>
      <c r="F14" s="85" t="s">
        <v>478</v>
      </c>
    </row>
    <row r="15" spans="1:10" ht="38.25" customHeight="1">
      <c r="A15" s="57">
        <v>1</v>
      </c>
      <c r="B15" s="45" t="s">
        <v>500</v>
      </c>
      <c r="C15" s="103" t="s">
        <v>6</v>
      </c>
      <c r="D15" s="144">
        <f aca="true" t="shared" si="0" ref="D15:D23">F15-E15</f>
        <v>15</v>
      </c>
      <c r="E15" s="145">
        <f aca="true" t="shared" si="1" ref="E15:E23">F15-F15/120%</f>
        <v>3</v>
      </c>
      <c r="F15" s="80">
        <v>18</v>
      </c>
      <c r="J15" s="80">
        <v>18</v>
      </c>
    </row>
    <row r="16" spans="1:10" ht="42" customHeight="1">
      <c r="A16" s="58">
        <v>2</v>
      </c>
      <c r="B16" s="45" t="s">
        <v>499</v>
      </c>
      <c r="C16" s="103" t="s">
        <v>6</v>
      </c>
      <c r="D16" s="144">
        <f t="shared" si="0"/>
        <v>29.166666666666668</v>
      </c>
      <c r="E16" s="145">
        <f t="shared" si="1"/>
        <v>5.833333333333332</v>
      </c>
      <c r="F16" s="80">
        <v>35</v>
      </c>
      <c r="H16" s="273">
        <v>35</v>
      </c>
      <c r="J16" s="80">
        <v>30</v>
      </c>
    </row>
    <row r="17" spans="1:10" ht="51" customHeight="1">
      <c r="A17" s="57">
        <v>1</v>
      </c>
      <c r="B17" s="45" t="s">
        <v>228</v>
      </c>
      <c r="C17" s="103" t="s">
        <v>6</v>
      </c>
      <c r="D17" s="144">
        <f t="shared" si="0"/>
        <v>8.333333333333334</v>
      </c>
      <c r="E17" s="145">
        <f t="shared" si="1"/>
        <v>1.666666666666666</v>
      </c>
      <c r="F17" s="80">
        <v>10</v>
      </c>
      <c r="J17" s="80">
        <v>10</v>
      </c>
    </row>
    <row r="18" spans="1:10" ht="37.5" customHeight="1">
      <c r="A18" s="58">
        <v>2</v>
      </c>
      <c r="B18" s="45" t="s">
        <v>229</v>
      </c>
      <c r="C18" s="103" t="s">
        <v>6</v>
      </c>
      <c r="D18" s="144">
        <f t="shared" si="0"/>
        <v>15</v>
      </c>
      <c r="E18" s="145">
        <f t="shared" si="1"/>
        <v>3</v>
      </c>
      <c r="F18" s="80">
        <v>18</v>
      </c>
      <c r="J18" s="80">
        <v>18</v>
      </c>
    </row>
    <row r="19" spans="1:10" ht="26.25" customHeight="1">
      <c r="A19" s="57">
        <v>3</v>
      </c>
      <c r="B19" s="45" t="s">
        <v>245</v>
      </c>
      <c r="C19" s="103" t="s">
        <v>6</v>
      </c>
      <c r="D19" s="144">
        <f t="shared" si="0"/>
        <v>14.166666666666668</v>
      </c>
      <c r="E19" s="145">
        <f t="shared" si="1"/>
        <v>2.833333333333332</v>
      </c>
      <c r="F19" s="80">
        <v>17</v>
      </c>
      <c r="H19" s="273">
        <v>15</v>
      </c>
      <c r="J19" s="80">
        <v>12</v>
      </c>
    </row>
    <row r="20" spans="1:10" ht="37.5" customHeight="1">
      <c r="A20" s="58">
        <v>4</v>
      </c>
      <c r="B20" s="45" t="s">
        <v>360</v>
      </c>
      <c r="C20" s="103" t="s">
        <v>6</v>
      </c>
      <c r="D20" s="144">
        <f t="shared" si="0"/>
        <v>25</v>
      </c>
      <c r="E20" s="145">
        <f t="shared" si="1"/>
        <v>5</v>
      </c>
      <c r="F20" s="80">
        <v>30</v>
      </c>
      <c r="H20" s="273">
        <v>25</v>
      </c>
      <c r="J20" s="80">
        <v>20</v>
      </c>
    </row>
    <row r="21" spans="1:10" ht="26.25" customHeight="1">
      <c r="A21" s="57">
        <v>5</v>
      </c>
      <c r="B21" s="45" t="s">
        <v>361</v>
      </c>
      <c r="C21" s="103" t="s">
        <v>6</v>
      </c>
      <c r="D21" s="144">
        <f t="shared" si="0"/>
        <v>12.5</v>
      </c>
      <c r="E21" s="145">
        <f t="shared" si="1"/>
        <v>2.5</v>
      </c>
      <c r="F21" s="80">
        <v>15</v>
      </c>
      <c r="J21" s="80">
        <v>15</v>
      </c>
    </row>
    <row r="22" spans="1:10" ht="28.5" customHeight="1">
      <c r="A22" s="58">
        <v>6</v>
      </c>
      <c r="B22" s="45" t="s">
        <v>362</v>
      </c>
      <c r="C22" s="103" t="s">
        <v>6</v>
      </c>
      <c r="D22" s="144">
        <f t="shared" si="0"/>
        <v>25</v>
      </c>
      <c r="E22" s="145">
        <f t="shared" si="1"/>
        <v>5</v>
      </c>
      <c r="F22" s="80">
        <v>30</v>
      </c>
      <c r="J22" s="80">
        <v>30</v>
      </c>
    </row>
    <row r="23" spans="1:10" ht="28.5" customHeight="1" hidden="1">
      <c r="A23" s="58">
        <v>11</v>
      </c>
      <c r="B23" s="45" t="s">
        <v>462</v>
      </c>
      <c r="C23" s="103" t="s">
        <v>6</v>
      </c>
      <c r="D23" s="144">
        <f t="shared" si="0"/>
        <v>16.666666666666668</v>
      </c>
      <c r="E23" s="145">
        <f t="shared" si="1"/>
        <v>3.333333333333332</v>
      </c>
      <c r="F23" s="80">
        <v>20</v>
      </c>
      <c r="J23" s="80">
        <v>20</v>
      </c>
    </row>
    <row r="24" spans="1:6" ht="37.5" customHeight="1">
      <c r="A24" s="307" t="s">
        <v>479</v>
      </c>
      <c r="B24" s="307"/>
      <c r="C24" s="307"/>
      <c r="D24" s="307"/>
      <c r="E24" s="307"/>
      <c r="F24" s="307"/>
    </row>
    <row r="25" spans="1:5" ht="15.75">
      <c r="A25" s="51"/>
      <c r="B25" s="52"/>
      <c r="C25" s="51"/>
      <c r="D25" s="16"/>
      <c r="E25" s="54"/>
    </row>
    <row r="26" spans="1:5" ht="15.75">
      <c r="A26" s="51"/>
      <c r="B26" s="52"/>
      <c r="C26" s="51"/>
      <c r="D26" s="16"/>
      <c r="E26" s="54"/>
    </row>
    <row r="27" spans="1:5" ht="15.75">
      <c r="A27" s="51"/>
      <c r="B27" s="52"/>
      <c r="C27" s="51"/>
      <c r="D27" s="16"/>
      <c r="E27" s="54"/>
    </row>
    <row r="28" spans="1:6" ht="15.75">
      <c r="A28" s="51" t="s">
        <v>122</v>
      </c>
      <c r="B28" s="52"/>
      <c r="C28" s="51"/>
      <c r="D28" s="16"/>
      <c r="E28" s="54" t="s">
        <v>164</v>
      </c>
      <c r="F28" s="4" t="str">
        <f>'Косметические (100%)'!F46</f>
        <v>Н.В.Донова</v>
      </c>
    </row>
    <row r="29" spans="1:5" ht="37.5" customHeight="1">
      <c r="A29" s="51"/>
      <c r="B29" s="52"/>
      <c r="C29" s="51"/>
      <c r="D29" s="16"/>
      <c r="E29" s="31"/>
    </row>
  </sheetData>
  <sheetProtection/>
  <mergeCells count="5">
    <mergeCell ref="A10:F10"/>
    <mergeCell ref="A12:F12"/>
    <mergeCell ref="A11:F11"/>
    <mergeCell ref="A24:F24"/>
    <mergeCell ref="A13:F13"/>
  </mergeCells>
  <printOptions/>
  <pageMargins left="0.2755905511811024" right="0.31496062992125984" top="0.4724409448818898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70" zoomScaleSheetLayoutView="70" zoomScalePageLayoutView="0" workbookViewId="0" topLeftCell="A1">
      <selection activeCell="I20" sqref="I20"/>
    </sheetView>
  </sheetViews>
  <sheetFormatPr defaultColWidth="9.00390625" defaultRowHeight="12.75"/>
  <cols>
    <col min="1" max="1" width="8.125" style="0" customWidth="1"/>
    <col min="2" max="2" width="42.25390625" style="0" customWidth="1"/>
    <col min="3" max="3" width="18.25390625" style="0" customWidth="1"/>
    <col min="4" max="4" width="25.125" style="0" hidden="1" customWidth="1"/>
    <col min="5" max="5" width="18.625" style="0" hidden="1" customWidth="1"/>
    <col min="6" max="6" width="24.375" style="0" customWidth="1"/>
    <col min="7" max="7" width="16.125" style="0" customWidth="1"/>
    <col min="8" max="8" width="12.375" style="0" customWidth="1"/>
    <col min="9" max="9" width="18.75390625" style="0" customWidth="1"/>
  </cols>
  <sheetData>
    <row r="1" spans="1:6" ht="18.75">
      <c r="A1" s="21"/>
      <c r="B1" s="21"/>
      <c r="C1" s="59" t="s">
        <v>138</v>
      </c>
      <c r="D1" s="21"/>
      <c r="F1" s="66"/>
    </row>
    <row r="2" spans="1:6" ht="18.75">
      <c r="A2" s="21"/>
      <c r="B2" s="21"/>
      <c r="C2" s="59" t="s">
        <v>139</v>
      </c>
      <c r="D2" s="21"/>
      <c r="F2" s="66"/>
    </row>
    <row r="3" spans="1:6" ht="18.75">
      <c r="A3" s="21"/>
      <c r="B3" s="21"/>
      <c r="C3" s="59" t="s">
        <v>140</v>
      </c>
      <c r="D3" s="21"/>
      <c r="F3" s="66"/>
    </row>
    <row r="4" spans="1:6" ht="18.75">
      <c r="A4" s="21"/>
      <c r="B4" s="21"/>
      <c r="C4" s="291" t="s">
        <v>507</v>
      </c>
      <c r="D4" s="21"/>
      <c r="F4" s="66"/>
    </row>
    <row r="5" spans="1:6" ht="20.25">
      <c r="A5" s="21"/>
      <c r="B5" s="21"/>
      <c r="C5" s="21"/>
      <c r="D5" s="21"/>
      <c r="F5" s="26"/>
    </row>
    <row r="6" spans="1:6" ht="18.75">
      <c r="A6" s="21"/>
      <c r="B6" s="21"/>
      <c r="C6" s="21"/>
      <c r="D6" s="21"/>
      <c r="F6" s="27"/>
    </row>
    <row r="7" spans="1:5" ht="16.5">
      <c r="A7" s="21"/>
      <c r="B7" s="21"/>
      <c r="C7" s="21"/>
      <c r="D7" s="21"/>
      <c r="E7" s="21"/>
    </row>
    <row r="8" spans="1:5" ht="20.25">
      <c r="A8" s="21"/>
      <c r="B8" s="294"/>
      <c r="C8" s="294"/>
      <c r="D8" s="294"/>
      <c r="E8" s="294"/>
    </row>
    <row r="9" spans="1:6" ht="78" customHeight="1">
      <c r="A9" s="302" t="s">
        <v>493</v>
      </c>
      <c r="B9" s="302"/>
      <c r="C9" s="302"/>
      <c r="D9" s="302"/>
      <c r="E9" s="302"/>
      <c r="F9" s="302"/>
    </row>
    <row r="10" spans="1:6" ht="20.25">
      <c r="A10" s="295"/>
      <c r="B10" s="295"/>
      <c r="C10" s="295"/>
      <c r="D10" s="295"/>
      <c r="E10" s="295"/>
      <c r="F10" s="295"/>
    </row>
    <row r="11" spans="1:12" ht="20.25">
      <c r="A11" s="304" t="s">
        <v>504</v>
      </c>
      <c r="B11" s="304"/>
      <c r="C11" s="304"/>
      <c r="D11" s="304"/>
      <c r="E11" s="304"/>
      <c r="F11" s="304"/>
      <c r="G11" s="266"/>
      <c r="H11" s="284"/>
      <c r="I11" s="284"/>
      <c r="J11" s="284"/>
      <c r="K11" s="284"/>
      <c r="L11" s="284"/>
    </row>
    <row r="12" spans="1:12" ht="68.25" customHeight="1">
      <c r="A12" s="109" t="s">
        <v>0</v>
      </c>
      <c r="B12" s="109" t="s">
        <v>77</v>
      </c>
      <c r="C12" s="106" t="s">
        <v>114</v>
      </c>
      <c r="D12" s="86" t="s">
        <v>136</v>
      </c>
      <c r="E12" s="87" t="s">
        <v>119</v>
      </c>
      <c r="F12" s="85" t="s">
        <v>478</v>
      </c>
      <c r="G12" s="284"/>
      <c r="H12" s="285" t="s">
        <v>501</v>
      </c>
      <c r="I12" s="284"/>
      <c r="J12" s="284"/>
      <c r="K12" s="284"/>
      <c r="L12" s="284"/>
    </row>
    <row r="13" spans="1:12" ht="45" customHeight="1">
      <c r="A13" s="47">
        <v>1</v>
      </c>
      <c r="B13" s="49" t="s">
        <v>422</v>
      </c>
      <c r="C13" s="223" t="s">
        <v>78</v>
      </c>
      <c r="D13" s="78">
        <f>F13-E13</f>
        <v>5.833333333333334</v>
      </c>
      <c r="E13" s="78">
        <f>F13-F13/120%</f>
        <v>1.166666666666666</v>
      </c>
      <c r="F13" s="292">
        <v>7</v>
      </c>
      <c r="G13" s="284"/>
      <c r="H13" s="286">
        <v>6</v>
      </c>
      <c r="I13" s="287">
        <v>5</v>
      </c>
      <c r="J13" s="284"/>
      <c r="K13" s="288">
        <f>F13/I13</f>
        <v>1.4</v>
      </c>
      <c r="L13" s="284"/>
    </row>
    <row r="14" spans="1:12" ht="41.25" customHeight="1">
      <c r="A14" s="47">
        <v>2</v>
      </c>
      <c r="B14" s="49" t="s">
        <v>422</v>
      </c>
      <c r="C14" s="48" t="s">
        <v>115</v>
      </c>
      <c r="D14" s="78">
        <f>F14-E14</f>
        <v>27.5</v>
      </c>
      <c r="E14" s="78">
        <f>F14-F14/120%</f>
        <v>5.5</v>
      </c>
      <c r="F14" s="292">
        <v>33</v>
      </c>
      <c r="G14" s="284"/>
      <c r="H14" s="286">
        <v>28</v>
      </c>
      <c r="I14" s="287">
        <v>24</v>
      </c>
      <c r="J14" s="284">
        <f>I14/5</f>
        <v>4.8</v>
      </c>
      <c r="K14" s="284">
        <f>J14*K13*5</f>
        <v>33.6</v>
      </c>
      <c r="L14" s="284"/>
    </row>
    <row r="15" spans="1:12" ht="57.75" customHeight="1">
      <c r="A15" s="50">
        <v>3</v>
      </c>
      <c r="B15" s="49" t="s">
        <v>422</v>
      </c>
      <c r="C15" s="48" t="s">
        <v>79</v>
      </c>
      <c r="D15" s="78">
        <f>F15-E15</f>
        <v>50</v>
      </c>
      <c r="E15" s="78">
        <f>F15-F15/120%</f>
        <v>10</v>
      </c>
      <c r="F15" s="292">
        <v>60</v>
      </c>
      <c r="G15" s="284"/>
      <c r="H15" s="286">
        <v>50</v>
      </c>
      <c r="I15" s="287">
        <v>45</v>
      </c>
      <c r="J15" s="284">
        <f>I15/10</f>
        <v>4.5</v>
      </c>
      <c r="K15" s="284">
        <f>J15*K13*10</f>
        <v>63</v>
      </c>
      <c r="L15" s="284"/>
    </row>
    <row r="16" spans="1:12" ht="50.25" customHeight="1">
      <c r="A16" s="50">
        <v>4</v>
      </c>
      <c r="B16" s="49" t="s">
        <v>422</v>
      </c>
      <c r="C16" s="48" t="s">
        <v>80</v>
      </c>
      <c r="D16" s="78">
        <f>F16-E16</f>
        <v>66.66666666666667</v>
      </c>
      <c r="E16" s="78">
        <f>F16-F16/120%</f>
        <v>13.333333333333329</v>
      </c>
      <c r="F16" s="292">
        <v>80</v>
      </c>
      <c r="G16" s="284"/>
      <c r="H16" s="286">
        <v>67</v>
      </c>
      <c r="I16" s="287">
        <v>63</v>
      </c>
      <c r="J16" s="284">
        <f>I16/15</f>
        <v>4.2</v>
      </c>
      <c r="K16" s="284"/>
      <c r="L16" s="284"/>
    </row>
    <row r="17" spans="1:12" ht="24.75" customHeight="1">
      <c r="A17" s="307" t="s">
        <v>479</v>
      </c>
      <c r="B17" s="307"/>
      <c r="C17" s="307"/>
      <c r="D17" s="307"/>
      <c r="E17" s="307"/>
      <c r="F17" s="307"/>
      <c r="G17" s="284"/>
      <c r="H17" s="284"/>
      <c r="I17" s="284"/>
      <c r="J17" s="284"/>
      <c r="K17" s="284"/>
      <c r="L17" s="284"/>
    </row>
    <row r="18" spans="1:4" ht="18.75">
      <c r="A18" s="34"/>
      <c r="B18" s="4"/>
      <c r="C18" s="4"/>
      <c r="D18" s="4"/>
    </row>
    <row r="19" spans="1:4" ht="18.75">
      <c r="A19" s="34"/>
      <c r="B19" s="4"/>
      <c r="C19" s="4"/>
      <c r="D19" s="4"/>
    </row>
    <row r="20" spans="1:4" ht="18.75">
      <c r="A20" s="34"/>
      <c r="B20" s="4"/>
      <c r="C20" s="4"/>
      <c r="D20" s="4"/>
    </row>
    <row r="21" spans="1:7" ht="18.75">
      <c r="A21" s="34" t="s">
        <v>122</v>
      </c>
      <c r="B21" s="4"/>
      <c r="C21" s="4"/>
      <c r="D21" s="4"/>
      <c r="E21" s="95" t="s">
        <v>164</v>
      </c>
      <c r="F21" s="95" t="str">
        <f>'Массаж 50%'!F28</f>
        <v>Н.В.Донова</v>
      </c>
      <c r="G21" s="95"/>
    </row>
    <row r="22" spans="1:4" ht="18.75">
      <c r="A22" s="34"/>
      <c r="B22" s="4"/>
      <c r="C22" s="4"/>
      <c r="D22" s="4"/>
    </row>
    <row r="23" spans="1:4" ht="18.75">
      <c r="A23" s="34"/>
      <c r="B23" s="4"/>
      <c r="C23" s="4"/>
      <c r="D23" s="4"/>
    </row>
  </sheetData>
  <sheetProtection/>
  <mergeCells count="5">
    <mergeCell ref="A17:F17"/>
    <mergeCell ref="B8:E8"/>
    <mergeCell ref="A10:F10"/>
    <mergeCell ref="A9:F9"/>
    <mergeCell ref="A11:F11"/>
  </mergeCells>
  <printOptions/>
  <pageMargins left="0.36" right="0.2362204724409449" top="0.4330708661417323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70" zoomScaleNormal="75" zoomScaleSheetLayoutView="70" zoomScalePageLayoutView="0" workbookViewId="0" topLeftCell="A1">
      <selection activeCell="I25" sqref="I25"/>
    </sheetView>
  </sheetViews>
  <sheetFormatPr defaultColWidth="7.875" defaultRowHeight="12.75"/>
  <cols>
    <col min="1" max="1" width="6.375" style="2" customWidth="1"/>
    <col min="2" max="2" width="35.625" style="4" customWidth="1"/>
    <col min="3" max="3" width="18.125" style="4" customWidth="1"/>
    <col min="4" max="4" width="26.875" style="4" hidden="1" customWidth="1"/>
    <col min="5" max="5" width="3.75390625" style="4" hidden="1" customWidth="1"/>
    <col min="6" max="6" width="29.875" style="4" customWidth="1"/>
    <col min="7" max="7" width="13.625" style="4" customWidth="1"/>
    <col min="8" max="8" width="7.875" style="276" customWidth="1"/>
    <col min="9" max="9" width="18.875" style="33" customWidth="1"/>
    <col min="10" max="16384" width="7.875" style="4" customWidth="1"/>
  </cols>
  <sheetData>
    <row r="1" spans="2:7" ht="20.25">
      <c r="B1" s="3"/>
      <c r="C1" s="62" t="s">
        <v>133</v>
      </c>
      <c r="D1" s="15"/>
      <c r="F1" s="64"/>
      <c r="G1" s="16"/>
    </row>
    <row r="2" spans="3:7" ht="21.75" customHeight="1">
      <c r="C2" s="62" t="s">
        <v>139</v>
      </c>
      <c r="D2" s="15"/>
      <c r="F2" s="64"/>
      <c r="G2" s="16"/>
    </row>
    <row r="3" spans="3:7" ht="21.75" customHeight="1">
      <c r="C3" s="62" t="s">
        <v>140</v>
      </c>
      <c r="D3" s="15"/>
      <c r="F3" s="64"/>
      <c r="G3" s="16"/>
    </row>
    <row r="4" spans="3:7" ht="19.5" customHeight="1">
      <c r="C4" s="291" t="s">
        <v>507</v>
      </c>
      <c r="D4" s="15"/>
      <c r="F4" s="64"/>
      <c r="G4" s="16"/>
    </row>
    <row r="5" spans="6:7" ht="18.75">
      <c r="F5" s="12"/>
      <c r="G5" s="2"/>
    </row>
    <row r="6" spans="2:6" ht="23.25" customHeight="1">
      <c r="B6" s="5"/>
      <c r="C6" s="6"/>
      <c r="D6" s="6"/>
      <c r="F6" s="20"/>
    </row>
    <row r="7" spans="2:5" ht="23.25" customHeight="1">
      <c r="B7" s="5"/>
      <c r="C7" s="6"/>
      <c r="D7" s="6"/>
      <c r="E7" s="6"/>
    </row>
    <row r="8" spans="1:6" ht="18" customHeight="1">
      <c r="A8" s="326"/>
      <c r="B8" s="326"/>
      <c r="C8" s="326"/>
      <c r="D8" s="326"/>
      <c r="E8" s="326"/>
      <c r="F8" s="326"/>
    </row>
    <row r="9" spans="1:6" ht="51.75" customHeight="1">
      <c r="A9" s="327" t="s">
        <v>494</v>
      </c>
      <c r="B9" s="327"/>
      <c r="C9" s="327"/>
      <c r="D9" s="327"/>
      <c r="E9" s="327"/>
      <c r="F9" s="327"/>
    </row>
    <row r="10" spans="1:6" ht="20.25">
      <c r="A10" s="326"/>
      <c r="B10" s="326"/>
      <c r="C10" s="326"/>
      <c r="D10" s="326"/>
      <c r="E10" s="326"/>
      <c r="F10" s="326"/>
    </row>
    <row r="11" spans="1:6" ht="30" customHeight="1">
      <c r="A11" s="328" t="s">
        <v>504</v>
      </c>
      <c r="B11" s="328"/>
      <c r="C11" s="328"/>
      <c r="D11" s="328"/>
      <c r="E11" s="328"/>
      <c r="F11" s="328"/>
    </row>
    <row r="12" spans="1:6" ht="42.75" customHeight="1">
      <c r="A12" s="106" t="s">
        <v>0</v>
      </c>
      <c r="B12" s="106" t="s">
        <v>3</v>
      </c>
      <c r="C12" s="106" t="s">
        <v>2</v>
      </c>
      <c r="D12" s="90" t="s">
        <v>118</v>
      </c>
      <c r="E12" s="96" t="s">
        <v>119</v>
      </c>
      <c r="F12" s="90" t="s">
        <v>478</v>
      </c>
    </row>
    <row r="13" spans="1:9" ht="45" customHeight="1">
      <c r="A13" s="13" t="s">
        <v>57</v>
      </c>
      <c r="B13" s="19" t="s">
        <v>64</v>
      </c>
      <c r="C13" s="17" t="s">
        <v>68</v>
      </c>
      <c r="D13" s="79">
        <f aca="true" t="shared" si="0" ref="D13:D18">F13-E13</f>
        <v>0.45833333333333337</v>
      </c>
      <c r="E13" s="79">
        <f aca="true" t="shared" si="1" ref="E13:E18">F13-F13/1.2</f>
        <v>0.09166666666666667</v>
      </c>
      <c r="F13" s="242">
        <v>0.55</v>
      </c>
      <c r="H13" s="276">
        <v>0.55</v>
      </c>
      <c r="I13" s="242">
        <v>0.45</v>
      </c>
    </row>
    <row r="14" spans="1:10" ht="45" customHeight="1">
      <c r="A14" s="13" t="s">
        <v>58</v>
      </c>
      <c r="B14" s="19" t="s">
        <v>65</v>
      </c>
      <c r="C14" s="17" t="s">
        <v>69</v>
      </c>
      <c r="D14" s="79">
        <f t="shared" si="0"/>
        <v>13.333333333333334</v>
      </c>
      <c r="E14" s="79">
        <f t="shared" si="1"/>
        <v>2.666666666666666</v>
      </c>
      <c r="F14" s="242">
        <v>16</v>
      </c>
      <c r="I14" s="242">
        <v>12</v>
      </c>
      <c r="J14" s="4">
        <f>F14/30</f>
        <v>0.5333333333333333</v>
      </c>
    </row>
    <row r="15" spans="1:10" ht="45" customHeight="1">
      <c r="A15" s="13" t="s">
        <v>59</v>
      </c>
      <c r="B15" s="19" t="s">
        <v>75</v>
      </c>
      <c r="C15" s="17" t="s">
        <v>69</v>
      </c>
      <c r="D15" s="79">
        <f t="shared" si="0"/>
        <v>15.833333333333334</v>
      </c>
      <c r="E15" s="79">
        <f t="shared" si="1"/>
        <v>3.166666666666666</v>
      </c>
      <c r="F15" s="242">
        <v>19</v>
      </c>
      <c r="I15" s="242">
        <v>15.5</v>
      </c>
      <c r="J15" s="4">
        <f>F15/40</f>
        <v>0.475</v>
      </c>
    </row>
    <row r="16" spans="1:10" ht="45" customHeight="1">
      <c r="A16" s="13" t="s">
        <v>60</v>
      </c>
      <c r="B16" s="19" t="s">
        <v>66</v>
      </c>
      <c r="C16" s="17" t="s">
        <v>69</v>
      </c>
      <c r="D16" s="79">
        <f t="shared" si="0"/>
        <v>22.5</v>
      </c>
      <c r="E16" s="79">
        <f t="shared" si="1"/>
        <v>4.5</v>
      </c>
      <c r="F16" s="242">
        <v>27</v>
      </c>
      <c r="I16" s="242">
        <v>22.5</v>
      </c>
      <c r="J16" s="4">
        <f>F16/60</f>
        <v>0.45</v>
      </c>
    </row>
    <row r="17" spans="1:10" ht="48" customHeight="1">
      <c r="A17" s="13" t="s">
        <v>61</v>
      </c>
      <c r="B17" s="19" t="s">
        <v>76</v>
      </c>
      <c r="C17" s="17" t="s">
        <v>69</v>
      </c>
      <c r="D17" s="79">
        <f t="shared" si="0"/>
        <v>28.333333333333336</v>
      </c>
      <c r="E17" s="79">
        <f t="shared" si="1"/>
        <v>5.666666666666664</v>
      </c>
      <c r="F17" s="242">
        <v>34</v>
      </c>
      <c r="I17" s="242">
        <v>29.5</v>
      </c>
      <c r="J17" s="4">
        <f>F17/80</f>
        <v>0.425</v>
      </c>
    </row>
    <row r="18" spans="1:10" ht="48" customHeight="1">
      <c r="A18" s="13" t="s">
        <v>71</v>
      </c>
      <c r="B18" s="19" t="s">
        <v>67</v>
      </c>
      <c r="C18" s="17" t="s">
        <v>69</v>
      </c>
      <c r="D18" s="79">
        <f t="shared" si="0"/>
        <v>30.833333333333336</v>
      </c>
      <c r="E18" s="79">
        <f t="shared" si="1"/>
        <v>6.166666666666664</v>
      </c>
      <c r="F18" s="242">
        <v>37</v>
      </c>
      <c r="I18" s="242">
        <v>32</v>
      </c>
      <c r="J18" s="4">
        <f>F18/90</f>
        <v>0.4111111111111111</v>
      </c>
    </row>
    <row r="19" spans="1:6" ht="25.5" customHeight="1">
      <c r="A19" s="329" t="s">
        <v>479</v>
      </c>
      <c r="B19" s="329"/>
      <c r="C19" s="329"/>
      <c r="D19" s="329"/>
      <c r="E19" s="329"/>
      <c r="F19" s="329"/>
    </row>
    <row r="20" ht="25.5" customHeight="1">
      <c r="B20" s="34"/>
    </row>
    <row r="21" ht="25.5" customHeight="1">
      <c r="B21" s="34"/>
    </row>
    <row r="22" ht="25.5" customHeight="1">
      <c r="B22" s="34"/>
    </row>
    <row r="23" spans="2:6" ht="25.5" customHeight="1">
      <c r="B23" s="34" t="s">
        <v>122</v>
      </c>
      <c r="F23" s="33" t="str">
        <f>'кедровая бочка'!F21</f>
        <v>Н.В.Донова</v>
      </c>
    </row>
    <row r="24" ht="25.5" customHeight="1">
      <c r="B24" s="34"/>
    </row>
    <row r="25" ht="25.5" customHeight="1">
      <c r="B25" s="34"/>
    </row>
    <row r="26" ht="27" customHeight="1">
      <c r="B26" s="2"/>
    </row>
  </sheetData>
  <sheetProtection/>
  <mergeCells count="5">
    <mergeCell ref="A10:F10"/>
    <mergeCell ref="A9:F9"/>
    <mergeCell ref="A8:F8"/>
    <mergeCell ref="A11:F11"/>
    <mergeCell ref="A19:F19"/>
  </mergeCells>
  <printOptions horizontalCentered="1"/>
  <pageMargins left="0.2362204724409449" right="0.2362204724409449" top="0.5905511811023623" bottom="0.3149606299212598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cfor_econ</dc:creator>
  <cp:keywords/>
  <dc:description/>
  <cp:lastModifiedBy>E.Boldish</cp:lastModifiedBy>
  <cp:lastPrinted>2021-02-22T13:42:12Z</cp:lastPrinted>
  <dcterms:created xsi:type="dcterms:W3CDTF">2009-03-12T09:55:19Z</dcterms:created>
  <dcterms:modified xsi:type="dcterms:W3CDTF">2021-03-01T07:58:46Z</dcterms:modified>
  <cp:category/>
  <cp:version/>
  <cp:contentType/>
  <cp:contentStatus/>
</cp:coreProperties>
</file>